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5" activeTab="0"/>
  </bookViews>
  <sheets>
    <sheet name="CALCULETTE FSL" sheetId="1" r:id="rId1"/>
    <sheet name="Barème RSA" sheetId="2" state="hidden" r:id="rId2"/>
    <sheet name="Barème Charges" sheetId="3" state="hidden" r:id="rId3"/>
  </sheets>
  <externalReferences>
    <externalReference r:id="rId6"/>
    <externalReference r:id="rId7"/>
  </externalReferences>
  <definedNames>
    <definedName name="association_agréée">OFFSET('[1]Listes'!$D$1:$D$1,,,COUNTA('[1]Listes'!$D:$D))</definedName>
    <definedName name="AvesnoisA">OFFSET('[1]liste des opérateurs'!$A$2:$A$2,,,COUNTA('[1]liste des opérateurs'!$A:$A)-1)</definedName>
    <definedName name="CambresisA">OFFSET('[1]liste des opérateurs'!$B$2:$B$2,,,COUNTA('[1]liste des opérateurs'!$B:$B)-1)</definedName>
    <definedName name="CompositionF">OFFSET('[1]Listes'!$B$1:$B$1,,,COUNTA('[1]Listes'!$B:$B))</definedName>
    <definedName name="DouaisisA">OFFSET('[1]liste des opérateurs'!$C$2:$C$2,,,COUNTA('[1]liste des opérateurs'!$C:$C)-1)</definedName>
    <definedName name="FlandresIntA">OFFSET('[1]liste des opérateurs'!$G$2:$G$2,,,COUNTA('[1]liste des opérateurs'!$G:$G)-1)</definedName>
    <definedName name="FlandresMarA">OFFSET('[1]liste des opérateurs'!$H$2:$H$2,,,COUNTA('[1]liste des opérateurs'!$H:$H)-1)</definedName>
    <definedName name="LilleMetA">OFFSET('[1]liste des opérateurs'!$D$2:$D$2,,,COUNTA('[1]liste des opérateurs'!$D:$D)-1)</definedName>
    <definedName name="Mesure">OFFSET('[1]Listes'!$A$1:$A$1,,,COUNTA('[1]Listes'!$A:$A))</definedName>
    <definedName name="MotifAL">'[2]Listes'!$H$1:$H$14</definedName>
    <definedName name="MotifFin">OFFSET('[1]Listes'!$C$1:$C$1,,,COUNTA('[1]Listes'!$C:$C))</definedName>
    <definedName name="MotifFinMesure">OFFSET('[1]Listes'!$F$1:$F$1,,,COUNTA('[1]Listes'!$F:$F))</definedName>
    <definedName name="MotifNA">OFFSET('[1]Listes'!$N$1:$N$1,,,COUNTA('[1]Listes'!$N:$N))</definedName>
    <definedName name="MotifRefus">OFFSET('[1]Listes'!$F$1:$F$1,,,COUNTA('[1]Listes'!$F:$F))</definedName>
    <definedName name="Motivation">OFFSET('[1]Listes'!$J$1:$J$1,,,COUNTA('[1]Listes'!$J:$J))</definedName>
    <definedName name="Ressources">OFFSET('[1]Listes'!$M$1:$M$1,,,COUNTA('[1]Listes'!$M:$M))</definedName>
    <definedName name="RoubTourcA">OFFSET('[1]liste des opérateurs'!$E$2:$E$2,,,COUNTA('[1]liste des opérateurs'!$E:$E)-1)</definedName>
    <definedName name="StructureOrigine">OFFSET('[1]Listes'!$H$1:$H$1,,,COUNTA('[1]Listes'!$H:$H))</definedName>
    <definedName name="Structures">'[2]Listes'!$J$1:$J$100</definedName>
    <definedName name="tousopérateurs">'[2]liste des opérateurs'!$I$2:$I$69</definedName>
    <definedName name="TypeDemande">OFFSET('[1]Listes'!$E$1:$E$1,,,COUNTA('[1]Listes'!$E:$E))</definedName>
    <definedName name="TypeMesure">OFFSET('[1]mesures'!$A$2:$A$2,,,COUNTA('[1]mesures'!$A:$A)-1)</definedName>
    <definedName name="TypeMesureColl">OFFSET('[1]mesures'!$E$2:$E$2,,,COUNTA('[1]mesures'!$E:$E)-1)</definedName>
    <definedName name="TypeMesureRef">OFFSET('[1]mesures'!$I$2:$I$2,,,COUNTA('[1]mesures'!$I:$I)-1)</definedName>
    <definedName name="_xlnm.Print_Area" localSheetId="0">'CALCULETTE FSL'!$A$1:$J$39</definedName>
  </definedNames>
  <calcPr fullCalcOnLoad="1"/>
</workbook>
</file>

<file path=xl/comments1.xml><?xml version="1.0" encoding="utf-8"?>
<comments xmlns="http://schemas.openxmlformats.org/spreadsheetml/2006/main">
  <authors>
    <author>master</author>
    <author>msailly</author>
  </authors>
  <commentList>
    <comment ref="C75" authorId="0">
      <text>
        <r>
          <rPr>
            <b/>
            <sz val="8"/>
            <rFont val="Tahoma"/>
            <family val="0"/>
          </rPr>
          <t>master:</t>
        </r>
        <r>
          <rPr>
            <sz val="8"/>
            <rFont val="Tahoma"/>
            <family val="0"/>
          </rPr>
          <t xml:space="preserve">
SAUF APL AL</t>
        </r>
      </text>
    </comment>
    <comment ref="C77" authorId="0">
      <text>
        <r>
          <rPr>
            <b/>
            <sz val="8"/>
            <rFont val="Tahoma"/>
            <family val="0"/>
          </rPr>
          <t>master:</t>
        </r>
        <r>
          <rPr>
            <sz val="8"/>
            <rFont val="Tahoma"/>
            <family val="0"/>
          </rPr>
          <t xml:space="preserve">
LE LOYER NET PEUT COMPRENDRE DES CHARGES NE FIGURANT PAS DANS LE FORFAIT DE CHARGES DU REGLEMENT INTERIEUR</t>
        </r>
      </text>
    </comment>
    <comment ref="C83" authorId="0">
      <text>
        <r>
          <rPr>
            <b/>
            <sz val="8"/>
            <rFont val="Tahoma"/>
            <family val="0"/>
          </rPr>
          <t>master:</t>
        </r>
        <r>
          <rPr>
            <sz val="8"/>
            <rFont val="Tahoma"/>
            <family val="0"/>
          </rPr>
          <t xml:space="preserve">
VOIR REGLEMENT INTERIEUR</t>
        </r>
      </text>
    </comment>
    <comment ref="L9" authorId="1">
      <text>
        <r>
          <rPr>
            <b/>
            <sz val="9"/>
            <rFont val="Tahoma"/>
            <family val="2"/>
          </rPr>
          <t>indiquer le nombre total de personnes en colocation avec le demandeur et son foyer</t>
        </r>
        <r>
          <rPr>
            <sz val="9"/>
            <rFont val="Tahoma"/>
            <family val="2"/>
          </rPr>
          <t xml:space="preserve">
</t>
        </r>
      </text>
    </comment>
  </commentList>
</comments>
</file>

<file path=xl/sharedStrings.xml><?xml version="1.0" encoding="utf-8"?>
<sst xmlns="http://schemas.openxmlformats.org/spreadsheetml/2006/main" count="225" uniqueCount="137">
  <si>
    <t>LOYER NET</t>
  </si>
  <si>
    <t>CHARGES INTERNALISEES</t>
  </si>
  <si>
    <t>APL</t>
  </si>
  <si>
    <t>RESSOURCES</t>
  </si>
  <si>
    <t>TAUX EFFORT REEL</t>
  </si>
  <si>
    <t>RESTE A VIVRE</t>
  </si>
  <si>
    <t>PART A CHARGE</t>
  </si>
  <si>
    <t>NOMBRE DE PERSONNES AU FOYER</t>
  </si>
  <si>
    <t>TAUX D'EFFORT REEL</t>
  </si>
  <si>
    <t>PAR JOUR ET PAR PERSONNE</t>
  </si>
  <si>
    <t>Electricité</t>
  </si>
  <si>
    <t>Gaz</t>
  </si>
  <si>
    <t>RESSOURCES BAREME RSA</t>
  </si>
  <si>
    <t>RESSOURCE 1</t>
  </si>
  <si>
    <t>RESSOURCE 2</t>
  </si>
  <si>
    <t>RESSOURCE 3</t>
  </si>
  <si>
    <t>RESSOURCE 4</t>
  </si>
  <si>
    <t>RESSOURCE 5</t>
  </si>
  <si>
    <t>RESSOURCE 6</t>
  </si>
  <si>
    <t>RESSOURCE 7</t>
  </si>
  <si>
    <t>TOTAL RESSOURCES</t>
  </si>
  <si>
    <t>BAREME RSA</t>
  </si>
  <si>
    <t>Niveau de ressources</t>
  </si>
  <si>
    <t>1.1 fois le Rsa</t>
  </si>
  <si>
    <t xml:space="preserve"> 1.3 fois le Rsa</t>
  </si>
  <si>
    <t xml:space="preserve">  1.5 fois le Rsa</t>
  </si>
  <si>
    <t xml:space="preserve">    2 fois le Rsa</t>
  </si>
  <si>
    <t>Composition Familiale</t>
  </si>
  <si>
    <t>I</t>
  </si>
  <si>
    <t>I+1</t>
  </si>
  <si>
    <t>I+2</t>
  </si>
  <si>
    <t>I+3</t>
  </si>
  <si>
    <t>I+4</t>
  </si>
  <si>
    <t>I+5</t>
  </si>
  <si>
    <t>I+6</t>
  </si>
  <si>
    <t>I+7</t>
  </si>
  <si>
    <t>I+8</t>
  </si>
  <si>
    <t>I+9</t>
  </si>
  <si>
    <t>I+10</t>
  </si>
  <si>
    <t>Composition 
Familiale</t>
  </si>
  <si>
    <t>Charges Collectives</t>
  </si>
  <si>
    <t>Eau</t>
  </si>
  <si>
    <t>Chauffage</t>
  </si>
  <si>
    <t>Téléphone</t>
  </si>
  <si>
    <t>Assurance Habitation</t>
  </si>
  <si>
    <t xml:space="preserve">TOTAL
Charges locatives </t>
  </si>
  <si>
    <t>+ 4€ /pers en +</t>
  </si>
  <si>
    <t>+ 10 €/pers en +</t>
  </si>
  <si>
    <t>+ 5 €/pers en +</t>
  </si>
  <si>
    <t>+ 8 €/pers en +</t>
  </si>
  <si>
    <t>+ 2 €/pers en +</t>
  </si>
  <si>
    <t>COMPOSITION FAMILIALE</t>
  </si>
  <si>
    <t>impôts (TH; Foncier)</t>
  </si>
  <si>
    <t>pension alimentaire</t>
  </si>
  <si>
    <t>mutuelle Santé</t>
  </si>
  <si>
    <t>remboursement prêt CAF</t>
  </si>
  <si>
    <t>Plan apurement Banque de France</t>
  </si>
  <si>
    <t>Total AUTRES CHARGES JUSTIFIEES</t>
  </si>
  <si>
    <t>FORFAIT DE CHARGE (barème FSL)</t>
  </si>
  <si>
    <t>AUTRES CHARGES (montant mensuel)</t>
  </si>
  <si>
    <t>RESTE A VIVRE/JOUR/PERSONNE</t>
  </si>
  <si>
    <t>Sélectionnez la composition familiale du ménage</t>
  </si>
  <si>
    <t>Total ressources mensuelles de toutes les personnes du foyer
(moyenne des 3 derniers mois)</t>
  </si>
  <si>
    <t xml:space="preserve">Total ressources mensuelles du ménage  </t>
  </si>
  <si>
    <t xml:space="preserve">Calcul du Barème RSA  </t>
  </si>
  <si>
    <t>APL/AL</t>
  </si>
  <si>
    <t>CHARGES INTERNALISEES (quittancées par le bailleur)</t>
  </si>
  <si>
    <t>TAUX EFFORT FSL</t>
  </si>
  <si>
    <t>INDICATEURS D'ELIGIBILITE</t>
  </si>
  <si>
    <t xml:space="preserve">Montant total autres charges  </t>
  </si>
  <si>
    <t>Les charges de logement :</t>
  </si>
  <si>
    <t>Montant RSA socle de l'année en cours (1 personne) :</t>
  </si>
  <si>
    <t>BAREME FSL</t>
  </si>
  <si>
    <t>seuil taux effort selon compo familiale</t>
  </si>
  <si>
    <t>AUTRES CHARGES (montants mensuels dûment justifiées)</t>
  </si>
  <si>
    <t>(Montant du loyer - aides au logement)</t>
  </si>
  <si>
    <t>( RSA ≤1,5 et RAV≤6,5€ et Tx effort ≤ 50% ou 60%)</t>
  </si>
  <si>
    <t>Part à charge loyer maximum FSL =</t>
  </si>
  <si>
    <t xml:space="preserve">Montant part à charge loyer </t>
  </si>
  <si>
    <t>nb pers du ménage</t>
  </si>
  <si>
    <t>compo fam</t>
  </si>
  <si>
    <t>Le ménage est-il potentiellement éligible au FSL ?</t>
  </si>
  <si>
    <t>LOYER ANNEXE</t>
  </si>
  <si>
    <t>LOYER(s) ANNEXE(s)</t>
  </si>
  <si>
    <t>ATTENTION ORDRE DES COMPOSITIONS FAMILIALES</t>
  </si>
  <si>
    <t>Nombre de personnes en plus du foyer du demandeur</t>
  </si>
  <si>
    <t xml:space="preserve">Montant forfait charges FSL </t>
  </si>
  <si>
    <t>Montant forfait charges FSL / colocation</t>
  </si>
  <si>
    <t>Taux d'effort logement aidé / colocation</t>
  </si>
  <si>
    <t>Eligibilité</t>
  </si>
  <si>
    <t xml:space="preserve"> (barème RSA ≤ 2 et tx effort logement ≤ 50% ou 60%)</t>
  </si>
  <si>
    <t>AIDE A L'INSTALLATION EN COLOCATION / INDICATEURS D'ELIGIBILITE</t>
  </si>
  <si>
    <t>+</t>
  </si>
  <si>
    <t>DONNEES COLOCATION</t>
  </si>
  <si>
    <t>Nombre d'enfant(s) foyer demandeur</t>
  </si>
  <si>
    <t>Nb d'enfant(s) foyer demandeur + pers. colocation</t>
  </si>
  <si>
    <t>Foyer demandeur, isolé ou couple</t>
  </si>
  <si>
    <t>Composition familiale colocation</t>
  </si>
  <si>
    <t>Forfait de charges colocation</t>
  </si>
  <si>
    <t>Taux d'effort logement aidé colocation</t>
  </si>
  <si>
    <t>Reste à vivre colocation</t>
  </si>
  <si>
    <t>Complétez les données suivantes (cases jaunes), ce qui vous permettra de connaître l'éligibilité du ménage aux aides du FSL</t>
  </si>
  <si>
    <t xml:space="preserve">Taux effort logement FSL (loyers + charges)  </t>
  </si>
  <si>
    <t>Taux effort loyer (loyers - aide logement)</t>
  </si>
  <si>
    <t xml:space="preserve">Montant du Reste à Vivre (/ jour / personne)  </t>
  </si>
  <si>
    <t>Montant du Reste à Vivre / colocation (/ jour / personne)</t>
  </si>
  <si>
    <t xml:space="preserve">Eligibilité aides à l'accès et impayés de loyer </t>
  </si>
  <si>
    <t>Eligibilité aides impayés énergie, eau et téléphone</t>
  </si>
  <si>
    <t>(barème RSA ≤ 2 et tx effort logement ≤ 50% ou 60%)</t>
  </si>
  <si>
    <t>BAREME DE CHARGES AU 1ER JANVIER 2017</t>
  </si>
  <si>
    <t>COMPOSITION DE L'AIDE</t>
  </si>
  <si>
    <t>Energie, eau et téléphone</t>
  </si>
  <si>
    <t>Impayé de loyer</t>
  </si>
  <si>
    <t>si parc privé</t>
  </si>
  <si>
    <t>si parc public</t>
  </si>
  <si>
    <t>Aide à l'installation (quel que soit le type de parc)</t>
  </si>
  <si>
    <t>Impayés de loyer</t>
  </si>
  <si>
    <t>parc privé</t>
  </si>
  <si>
    <t>parc public</t>
  </si>
  <si>
    <t>Aide à l'installation quel que soit le type de parc</t>
  </si>
  <si>
    <t>SUBVENTION TOTALE</t>
  </si>
  <si>
    <t>Aide à l'installation en colocation (quel que soit le type de parc)</t>
  </si>
  <si>
    <t>Rsa au 1er avril 2017</t>
  </si>
  <si>
    <t>C</t>
  </si>
  <si>
    <t>C+1</t>
  </si>
  <si>
    <t>C+10</t>
  </si>
  <si>
    <t>C+2</t>
  </si>
  <si>
    <t>C+3</t>
  </si>
  <si>
    <t>C+4</t>
  </si>
  <si>
    <t>C+5</t>
  </si>
  <si>
    <t>C+6</t>
  </si>
  <si>
    <t>C+7</t>
  </si>
  <si>
    <t>C+8</t>
  </si>
  <si>
    <t>C+9</t>
  </si>
  <si>
    <t>Par enfant supplémentaire à partir de C+3</t>
  </si>
  <si>
    <r>
      <t xml:space="preserve">Outil Simulation  FSL - </t>
    </r>
    <r>
      <rPr>
        <sz val="28"/>
        <rFont val="Cooper Black"/>
        <family val="1"/>
      </rPr>
      <t>2018</t>
    </r>
  </si>
  <si>
    <t>Mise à jour : mai 2018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</si>
</sst>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40C]_-;\-* #,##0.00\ [$€-40C]_-;_-* &quot;-&quot;??\ [$€-40C]_-;_-@_-"/>
  </numFmts>
  <fonts count="74">
    <font>
      <sz val="10"/>
      <name val="Arial"/>
      <family val="0"/>
    </font>
    <font>
      <sz val="11"/>
      <color indexed="8"/>
      <name val="Calibri"/>
      <family val="2"/>
    </font>
    <font>
      <sz val="8"/>
      <name val="Arial"/>
      <family val="0"/>
    </font>
    <font>
      <sz val="8"/>
      <name val="Tahoma"/>
      <family val="0"/>
    </font>
    <font>
      <b/>
      <sz val="8"/>
      <name val="Tahoma"/>
      <family val="0"/>
    </font>
    <font>
      <sz val="10"/>
      <color indexed="9"/>
      <name val="Arial"/>
      <family val="0"/>
    </font>
    <font>
      <b/>
      <sz val="10"/>
      <color indexed="61"/>
      <name val="Arial"/>
      <family val="0"/>
    </font>
    <font>
      <b/>
      <sz val="10"/>
      <color indexed="12"/>
      <name val="Arial"/>
      <family val="0"/>
    </font>
    <font>
      <b/>
      <sz val="10"/>
      <color indexed="48"/>
      <name val="Arial"/>
      <family val="0"/>
    </font>
    <font>
      <b/>
      <sz val="10"/>
      <color indexed="9"/>
      <name val="Arial"/>
      <family val="0"/>
    </font>
    <font>
      <b/>
      <sz val="10"/>
      <color indexed="20"/>
      <name val="Arial"/>
      <family val="0"/>
    </font>
    <font>
      <b/>
      <sz val="10"/>
      <name val="Arial"/>
      <family val="2"/>
    </font>
    <font>
      <b/>
      <sz val="8"/>
      <name val="Arial"/>
      <family val="2"/>
    </font>
    <font>
      <b/>
      <sz val="11"/>
      <name val="Arial"/>
      <family val="2"/>
    </font>
    <font>
      <sz val="11"/>
      <name val="Arial"/>
      <family val="2"/>
    </font>
    <font>
      <b/>
      <sz val="14"/>
      <name val="Arial"/>
      <family val="2"/>
    </font>
    <font>
      <b/>
      <sz val="12"/>
      <name val="Arial"/>
      <family val="2"/>
    </font>
    <font>
      <sz val="9"/>
      <name val="Arial"/>
      <family val="0"/>
    </font>
    <font>
      <b/>
      <sz val="10"/>
      <color indexed="10"/>
      <name val="Arial"/>
      <family val="2"/>
    </font>
    <font>
      <i/>
      <sz val="10"/>
      <name val="Arial"/>
      <family val="0"/>
    </font>
    <font>
      <b/>
      <sz val="11"/>
      <color indexed="10"/>
      <name val="Arial"/>
      <family val="2"/>
    </font>
    <font>
      <b/>
      <sz val="12"/>
      <color indexed="10"/>
      <name val="Arial"/>
      <family val="2"/>
    </font>
    <font>
      <sz val="10"/>
      <name val="Times New Roman"/>
      <family val="1"/>
    </font>
    <font>
      <sz val="24"/>
      <name val="Cooper Black"/>
      <family val="1"/>
    </font>
    <font>
      <sz val="28"/>
      <name val="Cooper Black"/>
      <family val="1"/>
    </font>
    <font>
      <i/>
      <sz val="9"/>
      <name val="Arial"/>
      <family val="2"/>
    </font>
    <font>
      <sz val="9"/>
      <name val="Tahoma"/>
      <family val="2"/>
    </font>
    <font>
      <b/>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40"/>
      <name val="Arial"/>
      <family val="2"/>
    </font>
    <font>
      <sz val="11"/>
      <color indexed="63"/>
      <name val="Segoe UI"/>
      <family val="2"/>
    </font>
    <font>
      <b/>
      <sz val="10"/>
      <color indexed="21"/>
      <name val="Arial"/>
      <family val="2"/>
    </font>
    <font>
      <b/>
      <sz val="10"/>
      <color indexed="56"/>
      <name val="Arial"/>
      <family val="2"/>
    </font>
    <font>
      <sz val="10"/>
      <color indexed="21"/>
      <name val="Arial"/>
      <family val="2"/>
    </font>
    <font>
      <sz val="9"/>
      <color indexed="8"/>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00B0F0"/>
      <name val="Arial"/>
      <family val="2"/>
    </font>
    <font>
      <sz val="11"/>
      <color rgb="FF363636"/>
      <name val="Segoe UI"/>
      <family val="2"/>
    </font>
    <font>
      <b/>
      <sz val="10"/>
      <color rgb="FF007F7F"/>
      <name val="Arial"/>
      <family val="2"/>
    </font>
    <font>
      <b/>
      <sz val="10"/>
      <color rgb="FF002060"/>
      <name val="Arial"/>
      <family val="2"/>
    </font>
    <font>
      <sz val="10"/>
      <color rgb="FF007F7F"/>
      <name val="Arial"/>
      <family val="2"/>
    </font>
    <font>
      <b/>
      <sz val="10"/>
      <color theme="0"/>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0070C0"/>
        <bgColor indexed="64"/>
      </patternFill>
    </fill>
    <fill>
      <patternFill patternType="solid">
        <fgColor indexed="5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thin"/>
      <right style="thin"/>
      <top style="thin"/>
      <bottom style="thin"/>
    </border>
    <border>
      <left style="thin"/>
      <right style="medium"/>
      <top style="thin"/>
      <bottom style="thin"/>
    </border>
    <border>
      <left style="medium"/>
      <right/>
      <top/>
      <bottom style="medium"/>
    </border>
    <border>
      <left/>
      <right style="medium"/>
      <top/>
      <bottom style="medium"/>
    </border>
    <border>
      <left style="medium"/>
      <right/>
      <top style="medium"/>
      <bottom/>
    </border>
    <border>
      <left style="medium"/>
      <right style="medium"/>
      <top style="medium"/>
      <bottom/>
    </border>
    <border>
      <left style="medium"/>
      <right style="medium"/>
      <top style="medium"/>
      <bottom style="medium"/>
    </border>
    <border>
      <left style="medium"/>
      <right style="medium"/>
      <top/>
      <bottom style="thin"/>
    </border>
    <border>
      <left style="medium"/>
      <right style="medium"/>
      <top style="medium"/>
      <bottom style="thin"/>
    </border>
    <border>
      <left style="medium"/>
      <right/>
      <top style="medium"/>
      <bottom style="thin"/>
    </border>
    <border>
      <left style="medium"/>
      <right style="medium"/>
      <top style="thin"/>
      <bottom style="thin"/>
    </border>
    <border>
      <left style="medium"/>
      <right/>
      <top style="thin"/>
      <bottom style="thin"/>
    </border>
    <border>
      <left style="medium"/>
      <right style="medium"/>
      <top style="thin"/>
      <bottom style="medium"/>
    </border>
    <border>
      <left style="medium"/>
      <right/>
      <top style="thin"/>
      <bottom style="medium"/>
    </border>
    <border>
      <left style="thin"/>
      <right style="medium"/>
      <top style="medium"/>
      <bottom style="thin"/>
    </border>
    <border>
      <left style="medium"/>
      <right style="medium"/>
      <top/>
      <bottom/>
    </border>
    <border>
      <left style="medium"/>
      <right style="medium"/>
      <top/>
      <bottom style="medium"/>
    </border>
    <border>
      <left/>
      <right/>
      <top/>
      <bottom style="medium"/>
    </border>
    <border>
      <left/>
      <right style="medium"/>
      <top style="medium"/>
      <bottom style="medium"/>
    </border>
    <border>
      <left style="medium">
        <color indexed="10"/>
      </left>
      <right/>
      <top/>
      <bottom style="medium">
        <color indexed="10"/>
      </bottom>
    </border>
    <border>
      <left/>
      <right/>
      <top style="medium"/>
      <bottom/>
    </border>
    <border>
      <left/>
      <right style="medium"/>
      <top style="medium"/>
      <bottom/>
    </border>
    <border>
      <left style="thin"/>
      <right style="thin"/>
      <top/>
      <bottom style="thin"/>
    </border>
    <border>
      <left style="thin"/>
      <right style="thin"/>
      <top style="thin"/>
      <bottom/>
    </border>
    <border>
      <left style="medium"/>
      <right style="thin"/>
      <top style="thin"/>
      <bottom style="thin"/>
    </border>
    <border>
      <left style="medium"/>
      <right/>
      <top style="medium"/>
      <bottom style="medium"/>
    </border>
    <border>
      <left/>
      <right/>
      <top style="medium"/>
      <bottom style="medium"/>
    </border>
    <border>
      <left style="medium">
        <color indexed="10"/>
      </left>
      <right/>
      <top style="medium">
        <color indexed="10"/>
      </top>
      <bottom/>
    </border>
    <border>
      <left style="thin"/>
      <right/>
      <top style="thin"/>
      <bottom/>
    </border>
    <border>
      <left style="thin"/>
      <right/>
      <top/>
      <bottom/>
    </border>
    <border>
      <left style="thin"/>
      <right/>
      <top/>
      <bottom style="thin"/>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top/>
      <bottom style="thin">
        <color theme="0" tint="-0.4999699890613556"/>
      </bottom>
    </border>
    <border>
      <left style="thin"/>
      <right/>
      <top style="thin"/>
      <bottom style="thin"/>
    </border>
    <border>
      <left/>
      <right/>
      <top style="thin"/>
      <bottom style="thin"/>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right style="medium">
        <color indexed="10"/>
      </right>
      <top style="medium">
        <color indexed="10"/>
      </top>
      <bottom/>
    </border>
    <border>
      <left/>
      <right style="medium">
        <color indexed="10"/>
      </right>
      <top/>
      <bottom style="medium">
        <color indexed="10"/>
      </bottom>
    </border>
    <border>
      <left style="medium"/>
      <right style="medium"/>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198">
    <xf numFmtId="0" fontId="0" fillId="0" borderId="0" xfId="0" applyAlignment="1">
      <alignment/>
    </xf>
    <xf numFmtId="0" fontId="0" fillId="0" borderId="0" xfId="0" applyAlignment="1">
      <alignment horizontal="center" vertical="center"/>
    </xf>
    <xf numFmtId="0" fontId="5" fillId="33" borderId="10" xfId="0" applyFont="1" applyFill="1" applyBorder="1" applyAlignment="1">
      <alignment horizontal="center" vertical="center"/>
    </xf>
    <xf numFmtId="164" fontId="5" fillId="33" borderId="11"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0" fillId="34" borderId="12" xfId="0" applyFont="1" applyFill="1" applyBorder="1" applyAlignment="1">
      <alignment horizontal="center" vertical="center"/>
    </xf>
    <xf numFmtId="164" fontId="0" fillId="34" borderId="12" xfId="0" applyNumberFormat="1" applyFont="1" applyFill="1" applyBorder="1" applyAlignment="1">
      <alignment horizontal="center" vertical="center"/>
    </xf>
    <xf numFmtId="0" fontId="0" fillId="0" borderId="0" xfId="0" applyFont="1" applyAlignment="1">
      <alignment/>
    </xf>
    <xf numFmtId="0" fontId="9" fillId="33" borderId="10" xfId="0" applyFont="1" applyFill="1" applyBorder="1" applyAlignment="1">
      <alignment horizontal="center" vertical="center"/>
    </xf>
    <xf numFmtId="164" fontId="9" fillId="33" borderId="11"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164" fontId="6" fillId="33" borderId="11" xfId="0" applyNumberFormat="1" applyFont="1" applyFill="1" applyBorder="1" applyAlignment="1">
      <alignment horizontal="center" vertical="center"/>
    </xf>
    <xf numFmtId="164" fontId="6" fillId="34" borderId="13" xfId="0" applyNumberFormat="1" applyFont="1" applyFill="1" applyBorder="1" applyAlignment="1" applyProtection="1">
      <alignment horizontal="center" vertical="center"/>
      <protection locked="0"/>
    </xf>
    <xf numFmtId="164" fontId="6" fillId="34" borderId="11" xfId="0" applyNumberFormat="1"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164" fontId="7" fillId="35" borderId="12" xfId="0" applyNumberFormat="1" applyFont="1" applyFill="1" applyBorder="1" applyAlignment="1">
      <alignment horizontal="center" vertical="center"/>
    </xf>
    <xf numFmtId="0" fontId="0" fillId="34" borderId="12" xfId="0" applyFont="1" applyFill="1" applyBorder="1" applyAlignment="1">
      <alignment horizontal="left" vertical="center"/>
    </xf>
    <xf numFmtId="0" fontId="8" fillId="34" borderId="12" xfId="0" applyFont="1" applyFill="1" applyBorder="1" applyAlignment="1">
      <alignment horizontal="left" vertical="center"/>
    </xf>
    <xf numFmtId="0" fontId="8" fillId="34" borderId="10" xfId="0" applyFont="1" applyFill="1" applyBorder="1" applyAlignment="1">
      <alignment horizontal="left" vertical="center"/>
    </xf>
    <xf numFmtId="0" fontId="8" fillId="34" borderId="16" xfId="0" applyFont="1" applyFill="1" applyBorder="1" applyAlignment="1">
      <alignment horizontal="left" vertical="center"/>
    </xf>
    <xf numFmtId="0" fontId="6" fillId="33" borderId="10" xfId="0" applyFont="1" applyFill="1" applyBorder="1" applyAlignment="1">
      <alignment horizontal="left" vertical="center"/>
    </xf>
    <xf numFmtId="0" fontId="6" fillId="34" borderId="10" xfId="0" applyFont="1" applyFill="1" applyBorder="1" applyAlignment="1">
      <alignment horizontal="left" vertical="center"/>
    </xf>
    <xf numFmtId="0" fontId="0" fillId="33" borderId="14" xfId="0" applyFont="1" applyFill="1" applyBorder="1" applyAlignment="1">
      <alignment horizontal="center" vertical="center"/>
    </xf>
    <xf numFmtId="164" fontId="0" fillId="33" borderId="15" xfId="0" applyNumberFormat="1" applyFont="1" applyFill="1" applyBorder="1" applyAlignment="1">
      <alignment horizontal="center" vertical="center"/>
    </xf>
    <xf numFmtId="0" fontId="12" fillId="0" borderId="17" xfId="0" applyFont="1" applyBorder="1" applyAlignment="1">
      <alignment horizontal="center" vertical="center" wrapText="1"/>
    </xf>
    <xf numFmtId="2" fontId="12" fillId="0" borderId="17" xfId="0" applyNumberFormat="1" applyFont="1" applyBorder="1" applyAlignment="1">
      <alignment horizontal="center" vertical="center"/>
    </xf>
    <xf numFmtId="0" fontId="12" fillId="0" borderId="16" xfId="0" applyFont="1" applyBorder="1" applyAlignment="1">
      <alignment horizontal="centerContinuous" vertical="center"/>
    </xf>
    <xf numFmtId="0" fontId="12" fillId="0" borderId="18" xfId="0" applyFont="1" applyBorder="1" applyAlignment="1">
      <alignment horizontal="centerContinuous" vertical="center"/>
    </xf>
    <xf numFmtId="0" fontId="12" fillId="0" borderId="19" xfId="0" applyFont="1" applyBorder="1" applyAlignment="1">
      <alignment/>
    </xf>
    <xf numFmtId="4" fontId="2" fillId="0" borderId="20" xfId="0" applyNumberFormat="1" applyFont="1" applyBorder="1" applyAlignment="1" applyProtection="1">
      <alignment horizontal="center"/>
      <protection/>
    </xf>
    <xf numFmtId="4" fontId="2" fillId="0" borderId="20" xfId="0" applyNumberFormat="1" applyFont="1" applyBorder="1" applyAlignment="1">
      <alignment horizontal="center"/>
    </xf>
    <xf numFmtId="4" fontId="2" fillId="0" borderId="21" xfId="0" applyNumberFormat="1" applyFont="1" applyBorder="1" applyAlignment="1">
      <alignment horizontal="center"/>
    </xf>
    <xf numFmtId="0" fontId="12" fillId="0" borderId="22" xfId="0" applyFont="1" applyBorder="1" applyAlignment="1">
      <alignment/>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0" fontId="12" fillId="0" borderId="24" xfId="0" applyFont="1" applyBorder="1" applyAlignment="1">
      <alignment horizontal="center" wrapText="1"/>
    </xf>
    <xf numFmtId="4" fontId="2" fillId="0" borderId="24" xfId="0" applyNumberFormat="1" applyFont="1" applyBorder="1" applyAlignment="1">
      <alignment horizontal="center" vertical="center"/>
    </xf>
    <xf numFmtId="4" fontId="2" fillId="0" borderId="25" xfId="0" applyNumberFormat="1" applyFont="1" applyBorder="1" applyAlignment="1">
      <alignment horizontal="center" vertical="center"/>
    </xf>
    <xf numFmtId="164" fontId="11" fillId="34" borderId="26" xfId="0" applyNumberFormat="1" applyFont="1" applyFill="1" applyBorder="1" applyAlignment="1" applyProtection="1">
      <alignment horizontal="center" vertical="center"/>
      <protection locked="0"/>
    </xf>
    <xf numFmtId="164" fontId="11" fillId="34" borderId="13" xfId="0" applyNumberFormat="1" applyFont="1" applyFill="1" applyBorder="1" applyAlignment="1" applyProtection="1">
      <alignment horizontal="center" vertical="center"/>
      <protection locked="0"/>
    </xf>
    <xf numFmtId="0" fontId="13" fillId="0" borderId="17" xfId="0" applyFont="1" applyBorder="1" applyAlignment="1">
      <alignment horizontal="center" vertical="center" wrapText="1"/>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8" xfId="0" applyFont="1" applyBorder="1" applyAlignment="1" quotePrefix="1">
      <alignment horizontal="center" vertical="center"/>
    </xf>
    <xf numFmtId="49" fontId="14" fillId="0" borderId="28" xfId="0" applyNumberFormat="1" applyFont="1" applyBorder="1" applyAlignment="1">
      <alignment horizontal="center" vertical="center"/>
    </xf>
    <xf numFmtId="2" fontId="0" fillId="34" borderId="13" xfId="0" applyNumberFormat="1" applyFont="1" applyFill="1" applyBorder="1" applyAlignment="1">
      <alignment horizontal="center" vertical="center"/>
    </xf>
    <xf numFmtId="164" fontId="0" fillId="34" borderId="12" xfId="0" applyNumberFormat="1" applyFont="1" applyFill="1" applyBorder="1" applyAlignment="1" applyProtection="1">
      <alignment horizontal="center" vertical="center"/>
      <protection locked="0"/>
    </xf>
    <xf numFmtId="0" fontId="0" fillId="0" borderId="0" xfId="0" applyAlignment="1" applyProtection="1">
      <alignment/>
      <protection/>
    </xf>
    <xf numFmtId="0" fontId="0" fillId="0" borderId="0" xfId="0" applyAlignment="1" applyProtection="1">
      <alignment horizontal="center" vertical="center"/>
      <protection/>
    </xf>
    <xf numFmtId="0" fontId="0" fillId="0" borderId="16" xfId="0" applyBorder="1" applyAlignment="1" applyProtection="1">
      <alignment/>
      <protection/>
    </xf>
    <xf numFmtId="0" fontId="0" fillId="0" borderId="10" xfId="0" applyBorder="1" applyAlignment="1" applyProtection="1">
      <alignment/>
      <protection/>
    </xf>
    <xf numFmtId="0" fontId="15" fillId="0" borderId="0"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11" xfId="0" applyBorder="1" applyAlignment="1" applyProtection="1">
      <alignment/>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wrapText="1"/>
      <protection/>
    </xf>
    <xf numFmtId="0" fontId="0" fillId="0" borderId="0" xfId="0" applyBorder="1" applyAlignment="1" applyProtection="1">
      <alignment horizontal="right" vertical="center"/>
      <protection/>
    </xf>
    <xf numFmtId="164" fontId="0" fillId="0" borderId="0" xfId="0" applyNumberFormat="1" applyFill="1" applyBorder="1" applyAlignment="1" applyProtection="1">
      <alignment horizontal="center" vertical="center"/>
      <protection/>
    </xf>
    <xf numFmtId="0" fontId="11" fillId="0" borderId="0" xfId="0" applyFont="1" applyBorder="1" applyAlignment="1" applyProtection="1">
      <alignment horizontal="left" vertical="center"/>
      <protection/>
    </xf>
    <xf numFmtId="2" fontId="16" fillId="0" borderId="0" xfId="0" applyNumberFormat="1" applyFont="1" applyFill="1" applyBorder="1" applyAlignment="1" applyProtection="1">
      <alignment horizontal="right" vertical="center"/>
      <protection/>
    </xf>
    <xf numFmtId="164" fontId="11" fillId="0" borderId="0" xfId="0" applyNumberFormat="1" applyFont="1" applyFill="1" applyBorder="1" applyAlignment="1" applyProtection="1">
      <alignment horizontal="right" vertical="center"/>
      <protection/>
    </xf>
    <xf numFmtId="164" fontId="11"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xf>
    <xf numFmtId="2"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14" xfId="0" applyBorder="1" applyAlignment="1" applyProtection="1">
      <alignment/>
      <protection/>
    </xf>
    <xf numFmtId="0" fontId="0" fillId="0" borderId="29" xfId="0" applyBorder="1" applyAlignment="1" applyProtection="1">
      <alignment horizontal="center" vertical="center"/>
      <protection/>
    </xf>
    <xf numFmtId="0" fontId="0" fillId="0" borderId="15" xfId="0" applyBorder="1" applyAlignment="1" applyProtection="1">
      <alignment/>
      <protection/>
    </xf>
    <xf numFmtId="0" fontId="0" fillId="0" borderId="0" xfId="0" applyFill="1" applyAlignment="1" applyProtection="1">
      <alignment/>
      <protection/>
    </xf>
    <xf numFmtId="164" fontId="11" fillId="34" borderId="12" xfId="0" applyNumberFormat="1" applyFont="1" applyFill="1" applyBorder="1" applyAlignment="1" applyProtection="1">
      <alignment horizontal="center" vertical="center"/>
      <protection locked="0"/>
    </xf>
    <xf numFmtId="0" fontId="11" fillId="34" borderId="12" xfId="0" applyFont="1" applyFill="1" applyBorder="1" applyAlignment="1" applyProtection="1">
      <alignment horizontal="center" vertical="center"/>
      <protection locked="0"/>
    </xf>
    <xf numFmtId="0" fontId="11" fillId="0" borderId="0" xfId="0" applyFont="1" applyBorder="1" applyAlignment="1" applyProtection="1">
      <alignment horizontal="right" vertical="center"/>
      <protection/>
    </xf>
    <xf numFmtId="0" fontId="8" fillId="36" borderId="12" xfId="0" applyFont="1" applyFill="1" applyBorder="1" applyAlignment="1" applyProtection="1">
      <alignment horizontal="left" vertical="center"/>
      <protection/>
    </xf>
    <xf numFmtId="0" fontId="6" fillId="35" borderId="30" xfId="0" applyFont="1" applyFill="1" applyBorder="1" applyAlignment="1">
      <alignment horizontal="left" vertical="center"/>
    </xf>
    <xf numFmtId="9" fontId="18" fillId="0" borderId="18" xfId="50" applyFont="1" applyBorder="1" applyAlignment="1">
      <alignment horizontal="center" vertical="center"/>
    </xf>
    <xf numFmtId="0" fontId="22" fillId="0" borderId="0" xfId="0" applyFont="1" applyAlignment="1">
      <alignment wrapText="1"/>
    </xf>
    <xf numFmtId="0" fontId="17" fillId="0" borderId="31" xfId="0" applyFont="1" applyBorder="1" applyAlignment="1" applyProtection="1">
      <alignment horizontal="center" vertical="center"/>
      <protection/>
    </xf>
    <xf numFmtId="0" fontId="11" fillId="0" borderId="0" xfId="0" applyFont="1" applyFill="1" applyBorder="1" applyAlignment="1" applyProtection="1">
      <alignment horizontal="right" vertical="center"/>
      <protection/>
    </xf>
    <xf numFmtId="164" fontId="0" fillId="0" borderId="0" xfId="0" applyNumberFormat="1" applyFont="1" applyAlignment="1">
      <alignment/>
    </xf>
    <xf numFmtId="0" fontId="0" fillId="37" borderId="0" xfId="0" applyFont="1" applyFill="1" applyAlignment="1">
      <alignment/>
    </xf>
    <xf numFmtId="0" fontId="0" fillId="0" borderId="12" xfId="0" applyBorder="1" applyAlignment="1">
      <alignment/>
    </xf>
    <xf numFmtId="0" fontId="0" fillId="0" borderId="12" xfId="0" applyFont="1" applyBorder="1" applyAlignment="1">
      <alignment/>
    </xf>
    <xf numFmtId="0" fontId="0" fillId="0" borderId="12" xfId="0" applyFont="1" applyFill="1" applyBorder="1" applyAlignment="1">
      <alignment/>
    </xf>
    <xf numFmtId="0" fontId="67" fillId="0" borderId="0" xfId="0" applyFont="1" applyAlignment="1">
      <alignment/>
    </xf>
    <xf numFmtId="0" fontId="0" fillId="38" borderId="0" xfId="0" applyFill="1" applyAlignment="1">
      <alignment/>
    </xf>
    <xf numFmtId="0" fontId="11" fillId="38" borderId="0" xfId="0" applyFont="1" applyFill="1" applyAlignment="1">
      <alignment/>
    </xf>
    <xf numFmtId="0" fontId="0" fillId="0" borderId="0" xfId="0" applyFont="1" applyAlignment="1">
      <alignment/>
    </xf>
    <xf numFmtId="0" fontId="0" fillId="12" borderId="0" xfId="0" applyFill="1" applyAlignment="1">
      <alignment/>
    </xf>
    <xf numFmtId="0" fontId="0" fillId="0" borderId="0" xfId="0" applyFont="1" applyBorder="1" applyAlignment="1" applyProtection="1">
      <alignment horizontal="right" vertical="center"/>
      <protection/>
    </xf>
    <xf numFmtId="0" fontId="17" fillId="0" borderId="31" xfId="0" applyFont="1" applyBorder="1" applyAlignment="1" applyProtection="1">
      <alignment horizontal="right" vertical="center"/>
      <protection/>
    </xf>
    <xf numFmtId="0" fontId="0" fillId="0" borderId="12" xfId="0" applyFont="1" applyBorder="1" applyAlignment="1">
      <alignment/>
    </xf>
    <xf numFmtId="0" fontId="0" fillId="0" borderId="0" xfId="0" applyFont="1" applyFill="1" applyBorder="1" applyAlignment="1">
      <alignment/>
    </xf>
    <xf numFmtId="0" fontId="68" fillId="0" borderId="0" xfId="0" applyFont="1" applyAlignment="1">
      <alignment/>
    </xf>
    <xf numFmtId="0" fontId="0" fillId="0" borderId="0" xfId="0" applyFont="1" applyAlignment="1" quotePrefix="1">
      <alignment/>
    </xf>
    <xf numFmtId="0" fontId="69" fillId="0" borderId="0" xfId="0" applyFont="1" applyAlignment="1">
      <alignment/>
    </xf>
    <xf numFmtId="0" fontId="0" fillId="12" borderId="0" xfId="0" applyFill="1" applyAlignment="1" applyProtection="1">
      <alignment/>
      <protection/>
    </xf>
    <xf numFmtId="0" fontId="20" fillId="12" borderId="0" xfId="0" applyFont="1" applyFill="1" applyAlignment="1" applyProtection="1">
      <alignment/>
      <protection/>
    </xf>
    <xf numFmtId="0" fontId="19" fillId="12" borderId="0" xfId="0" applyFont="1" applyFill="1" applyAlignment="1">
      <alignment horizontal="left" vertical="top" wrapText="1"/>
    </xf>
    <xf numFmtId="164" fontId="21" fillId="12" borderId="0" xfId="0" applyNumberFormat="1" applyFont="1" applyFill="1" applyAlignment="1" applyProtection="1">
      <alignment/>
      <protection/>
    </xf>
    <xf numFmtId="0" fontId="0" fillId="12" borderId="0" xfId="0" applyFill="1" applyAlignment="1" applyProtection="1">
      <alignment horizontal="center" vertical="center"/>
      <protection/>
    </xf>
    <xf numFmtId="0" fontId="0" fillId="38" borderId="32" xfId="0" applyFill="1" applyBorder="1" applyAlignment="1" applyProtection="1">
      <alignment horizontal="center" vertical="center"/>
      <protection/>
    </xf>
    <xf numFmtId="0" fontId="0" fillId="38" borderId="33" xfId="0" applyFill="1" applyBorder="1" applyAlignment="1" applyProtection="1">
      <alignment/>
      <protection/>
    </xf>
    <xf numFmtId="164" fontId="0" fillId="12" borderId="12" xfId="0" applyNumberFormat="1" applyFill="1" applyBorder="1" applyAlignment="1" applyProtection="1">
      <alignment horizontal="center" vertical="center"/>
      <protection/>
    </xf>
    <xf numFmtId="164" fontId="0" fillId="12" borderId="34" xfId="0" applyNumberFormat="1" applyFont="1" applyFill="1" applyBorder="1" applyAlignment="1" applyProtection="1">
      <alignment horizontal="center" vertical="center"/>
      <protection/>
    </xf>
    <xf numFmtId="2" fontId="16" fillId="12" borderId="18" xfId="0" applyNumberFormat="1" applyFont="1" applyFill="1" applyBorder="1" applyAlignment="1" applyProtection="1">
      <alignment horizontal="right" vertical="center"/>
      <protection/>
    </xf>
    <xf numFmtId="164" fontId="11" fillId="12" borderId="18" xfId="0" applyNumberFormat="1" applyFont="1" applyFill="1" applyBorder="1" applyAlignment="1" applyProtection="1">
      <alignment horizontal="right" vertical="center"/>
      <protection/>
    </xf>
    <xf numFmtId="10" fontId="11" fillId="12" borderId="18" xfId="50" applyNumberFormat="1" applyFont="1" applyFill="1" applyBorder="1" applyAlignment="1" applyProtection="1">
      <alignment horizontal="right" vertical="center"/>
      <protection/>
    </xf>
    <xf numFmtId="164" fontId="11" fillId="12" borderId="18" xfId="0" applyNumberFormat="1" applyFont="1" applyFill="1" applyBorder="1" applyAlignment="1" applyProtection="1">
      <alignment horizontal="right" vertical="center"/>
      <protection/>
    </xf>
    <xf numFmtId="2" fontId="11" fillId="12" borderId="18" xfId="0" applyNumberFormat="1" applyFont="1" applyFill="1" applyBorder="1" applyAlignment="1">
      <alignment/>
    </xf>
    <xf numFmtId="165" fontId="11" fillId="12" borderId="18" xfId="0" applyNumberFormat="1" applyFont="1" applyFill="1" applyBorder="1" applyAlignment="1">
      <alignment/>
    </xf>
    <xf numFmtId="9" fontId="11" fillId="12" borderId="18" xfId="50" applyFont="1" applyFill="1" applyBorder="1" applyAlignment="1">
      <alignment/>
    </xf>
    <xf numFmtId="0" fontId="0" fillId="38" borderId="0" xfId="0" applyFont="1" applyFill="1" applyAlignment="1">
      <alignment/>
    </xf>
    <xf numFmtId="0" fontId="0" fillId="38" borderId="0" xfId="0" applyFill="1" applyBorder="1" applyAlignment="1" applyProtection="1">
      <alignment horizontal="right" vertical="center"/>
      <protection/>
    </xf>
    <xf numFmtId="0" fontId="0" fillId="38" borderId="0" xfId="0" applyFont="1" applyFill="1" applyAlignment="1">
      <alignment horizontal="right"/>
    </xf>
    <xf numFmtId="0" fontId="17" fillId="0" borderId="0" xfId="0" applyFont="1" applyBorder="1" applyAlignment="1" applyProtection="1">
      <alignment horizontal="left" vertical="center" wrapText="1"/>
      <protection/>
    </xf>
    <xf numFmtId="0" fontId="0" fillId="12" borderId="0" xfId="0" applyFont="1" applyFill="1" applyAlignment="1" applyProtection="1">
      <alignment/>
      <protection/>
    </xf>
    <xf numFmtId="0" fontId="0" fillId="0" borderId="12" xfId="0" applyFont="1" applyBorder="1" applyAlignment="1">
      <alignment/>
    </xf>
    <xf numFmtId="0" fontId="0" fillId="0" borderId="12" xfId="0" applyFont="1" applyBorder="1" applyAlignment="1" quotePrefix="1">
      <alignment/>
    </xf>
    <xf numFmtId="9" fontId="0" fillId="0" borderId="12" xfId="50" applyFont="1" applyBorder="1" applyAlignment="1">
      <alignment/>
    </xf>
    <xf numFmtId="2" fontId="0" fillId="12" borderId="12" xfId="0" applyNumberFormat="1" applyFont="1" applyFill="1" applyBorder="1" applyAlignment="1" applyProtection="1">
      <alignment horizontal="center" vertical="center"/>
      <protection locked="0"/>
    </xf>
    <xf numFmtId="0" fontId="10" fillId="12" borderId="35" xfId="0" applyFont="1" applyFill="1" applyBorder="1" applyAlignment="1">
      <alignment horizontal="center" vertical="center"/>
    </xf>
    <xf numFmtId="164" fontId="6" fillId="12" borderId="26" xfId="0" applyNumberFormat="1" applyFont="1" applyFill="1" applyBorder="1" applyAlignment="1" applyProtection="1">
      <alignment horizontal="center" vertical="center"/>
      <protection locked="0"/>
    </xf>
    <xf numFmtId="164" fontId="6" fillId="12" borderId="13" xfId="0" applyNumberFormat="1" applyFont="1" applyFill="1" applyBorder="1" applyAlignment="1" applyProtection="1">
      <alignment horizontal="center" vertical="center"/>
      <protection locked="0"/>
    </xf>
    <xf numFmtId="0" fontId="6" fillId="12" borderId="36" xfId="0" applyFont="1" applyFill="1" applyBorder="1" applyAlignment="1">
      <alignment horizontal="center" vertical="center"/>
    </xf>
    <xf numFmtId="164" fontId="6" fillId="12" borderId="13" xfId="0" applyNumberFormat="1" applyFont="1" applyFill="1" applyBorder="1" applyAlignment="1">
      <alignment horizontal="center" vertical="center"/>
    </xf>
    <xf numFmtId="2" fontId="0" fillId="12" borderId="13" xfId="0" applyNumberFormat="1" applyFont="1" applyFill="1" applyBorder="1" applyAlignment="1">
      <alignment horizontal="center" vertical="center"/>
    </xf>
    <xf numFmtId="3" fontId="6" fillId="12" borderId="13" xfId="0" applyNumberFormat="1" applyFont="1" applyFill="1" applyBorder="1" applyAlignment="1" applyProtection="1">
      <alignment horizontal="center" vertical="center"/>
      <protection locked="0"/>
    </xf>
    <xf numFmtId="0" fontId="6" fillId="12" borderId="37" xfId="0" applyFont="1" applyFill="1" applyBorder="1" applyAlignment="1">
      <alignment horizontal="center" vertical="center"/>
    </xf>
    <xf numFmtId="164" fontId="6" fillId="12" borderId="38" xfId="0" applyNumberFormat="1" applyFont="1" applyFill="1" applyBorder="1" applyAlignment="1">
      <alignment horizontal="center" vertical="center"/>
    </xf>
    <xf numFmtId="0" fontId="0" fillId="0" borderId="39" xfId="0" applyFont="1" applyBorder="1" applyAlignment="1" applyProtection="1">
      <alignment horizontal="right" vertical="center"/>
      <protection/>
    </xf>
    <xf numFmtId="0" fontId="0" fillId="0" borderId="39" xfId="0" applyFont="1" applyBorder="1" applyAlignment="1" applyProtection="1">
      <alignment horizontal="center" vertical="center"/>
      <protection/>
    </xf>
    <xf numFmtId="0" fontId="0" fillId="38" borderId="0" xfId="0" applyFont="1" applyFill="1" applyAlignment="1">
      <alignment/>
    </xf>
    <xf numFmtId="0" fontId="0" fillId="38" borderId="0" xfId="0" applyFill="1" applyAlignment="1">
      <alignment horizontal="center" vertical="center"/>
    </xf>
    <xf numFmtId="0" fontId="0" fillId="38" borderId="0" xfId="0" applyFont="1" applyFill="1" applyAlignment="1">
      <alignment horizontal="center" vertical="center"/>
    </xf>
    <xf numFmtId="0" fontId="70" fillId="12" borderId="35" xfId="0" applyFont="1" applyFill="1" applyBorder="1" applyAlignment="1">
      <alignment horizontal="center" vertical="center"/>
    </xf>
    <xf numFmtId="0" fontId="70" fillId="12" borderId="12" xfId="0" applyFont="1" applyFill="1" applyBorder="1" applyAlignment="1">
      <alignment horizontal="center" vertical="center"/>
    </xf>
    <xf numFmtId="0" fontId="70" fillId="12" borderId="37" xfId="0" applyFont="1" applyFill="1" applyBorder="1" applyAlignment="1">
      <alignment horizontal="center" vertical="center"/>
    </xf>
    <xf numFmtId="0" fontId="70" fillId="0" borderId="0" xfId="0" applyFont="1" applyAlignment="1">
      <alignment horizontal="center" vertical="center"/>
    </xf>
    <xf numFmtId="10" fontId="70" fillId="12" borderId="30" xfId="0" applyNumberFormat="1" applyFont="1" applyFill="1" applyBorder="1" applyAlignment="1">
      <alignment horizontal="center" vertical="center"/>
    </xf>
    <xf numFmtId="9" fontId="70" fillId="0" borderId="0" xfId="50" applyFont="1" applyAlignment="1">
      <alignment horizontal="center" vertical="center"/>
    </xf>
    <xf numFmtId="0" fontId="0" fillId="12" borderId="0" xfId="0" applyFont="1" applyFill="1" applyAlignment="1">
      <alignment/>
    </xf>
    <xf numFmtId="0" fontId="0" fillId="12" borderId="0" xfId="0" applyFont="1" applyFill="1" applyAlignment="1">
      <alignment horizontal="center" vertical="center"/>
    </xf>
    <xf numFmtId="0" fontId="8" fillId="36" borderId="40" xfId="0" applyFont="1" applyFill="1" applyBorder="1" applyAlignment="1" applyProtection="1">
      <alignment horizontal="left" vertical="center"/>
      <protection/>
    </xf>
    <xf numFmtId="164" fontId="11" fillId="34" borderId="12" xfId="0" applyNumberFormat="1" applyFont="1" applyFill="1" applyBorder="1" applyAlignment="1" applyProtection="1">
      <alignment horizontal="center" vertical="center"/>
      <protection locked="0"/>
    </xf>
    <xf numFmtId="0" fontId="8" fillId="36" borderId="41" xfId="0" applyFont="1" applyFill="1" applyBorder="1" applyAlignment="1" applyProtection="1">
      <alignment horizontal="left" vertical="center"/>
      <protection/>
    </xf>
    <xf numFmtId="164" fontId="11" fillId="34" borderId="34" xfId="0" applyNumberFormat="1" applyFont="1" applyFill="1" applyBorder="1" applyAlignment="1" applyProtection="1">
      <alignment horizontal="center" vertical="center"/>
      <protection locked="0"/>
    </xf>
    <xf numFmtId="164" fontId="11" fillId="34" borderId="35" xfId="0" applyNumberFormat="1" applyFont="1" applyFill="1" applyBorder="1" applyAlignment="1" applyProtection="1">
      <alignment horizontal="center" vertical="center"/>
      <protection locked="0"/>
    </xf>
    <xf numFmtId="0" fontId="8" fillId="36" borderId="34" xfId="0" applyFont="1" applyFill="1" applyBorder="1" applyAlignment="1" applyProtection="1">
      <alignment horizontal="left" vertical="center"/>
      <protection/>
    </xf>
    <xf numFmtId="2" fontId="11" fillId="34" borderId="12" xfId="0" applyNumberFormat="1" applyFont="1" applyFill="1" applyBorder="1" applyAlignment="1" applyProtection="1">
      <alignment horizontal="center" vertical="center"/>
      <protection locked="0"/>
    </xf>
    <xf numFmtId="0" fontId="8" fillId="36" borderId="42" xfId="0" applyFont="1" applyFill="1" applyBorder="1" applyAlignment="1" applyProtection="1">
      <alignment horizontal="left" vertical="center"/>
      <protection/>
    </xf>
    <xf numFmtId="164" fontId="0" fillId="34" borderId="18" xfId="0" applyNumberFormat="1" applyFill="1" applyBorder="1" applyAlignment="1" applyProtection="1">
      <alignment horizontal="center" vertical="center"/>
      <protection locked="0"/>
    </xf>
    <xf numFmtId="0" fontId="0" fillId="34" borderId="12" xfId="0" applyNumberFormat="1" applyFont="1" applyFill="1" applyBorder="1" applyAlignment="1" applyProtection="1">
      <alignment horizontal="center" vertical="center"/>
      <protection locked="0"/>
    </xf>
    <xf numFmtId="0" fontId="0" fillId="12" borderId="0" xfId="0" applyFont="1" applyFill="1" applyAlignment="1">
      <alignment horizontal="center" vertical="center"/>
    </xf>
    <xf numFmtId="0" fontId="71" fillId="0" borderId="12" xfId="0" applyFont="1" applyBorder="1" applyAlignment="1">
      <alignment/>
    </xf>
    <xf numFmtId="0" fontId="0" fillId="34" borderId="12" xfId="0" applyFill="1" applyBorder="1" applyAlignment="1">
      <alignment horizontal="left" vertical="center"/>
    </xf>
    <xf numFmtId="0" fontId="72" fillId="39" borderId="43" xfId="0" applyFont="1" applyFill="1" applyBorder="1" applyAlignment="1">
      <alignment horizontal="center" vertical="center"/>
    </xf>
    <xf numFmtId="0" fontId="0" fillId="0" borderId="44" xfId="0" applyBorder="1" applyAlignment="1">
      <alignment/>
    </xf>
    <xf numFmtId="0" fontId="0" fillId="0" borderId="45" xfId="0" applyBorder="1" applyAlignment="1">
      <alignment/>
    </xf>
    <xf numFmtId="0" fontId="72" fillId="39" borderId="0" xfId="0" applyFont="1" applyFill="1" applyAlignment="1">
      <alignment horizontal="center" vertical="center"/>
    </xf>
    <xf numFmtId="0" fontId="0" fillId="0" borderId="0" xfId="0" applyAlignment="1">
      <alignment/>
    </xf>
    <xf numFmtId="0" fontId="0" fillId="0" borderId="46" xfId="0" applyBorder="1" applyAlignment="1">
      <alignment/>
    </xf>
    <xf numFmtId="0" fontId="73" fillId="39" borderId="43" xfId="0" applyFont="1" applyFill="1" applyBorder="1" applyAlignment="1">
      <alignment horizontal="center" vertical="center"/>
    </xf>
    <xf numFmtId="0" fontId="73" fillId="39" borderId="44" xfId="0" applyFont="1" applyFill="1" applyBorder="1" applyAlignment="1">
      <alignment horizontal="center" vertical="center"/>
    </xf>
    <xf numFmtId="0" fontId="71" fillId="0" borderId="47" xfId="0" applyFont="1" applyBorder="1" applyAlignment="1">
      <alignment/>
    </xf>
    <xf numFmtId="0" fontId="0" fillId="0" borderId="48" xfId="0" applyBorder="1" applyAlignment="1">
      <alignment/>
    </xf>
    <xf numFmtId="0" fontId="0" fillId="0" borderId="49" xfId="0" applyBorder="1" applyAlignment="1">
      <alignment/>
    </xf>
    <xf numFmtId="0" fontId="71" fillId="0" borderId="12" xfId="0" applyFont="1" applyBorder="1" applyAlignment="1">
      <alignment/>
    </xf>
    <xf numFmtId="0" fontId="71" fillId="0" borderId="35" xfId="0" applyFont="1" applyBorder="1" applyAlignment="1">
      <alignment/>
    </xf>
    <xf numFmtId="0" fontId="71" fillId="0" borderId="34"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9" xfId="0" applyFont="1" applyBorder="1" applyAlignment="1">
      <alignment/>
    </xf>
    <xf numFmtId="0" fontId="73" fillId="39" borderId="50"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8" xfId="0" applyFont="1" applyFill="1" applyBorder="1" applyAlignment="1">
      <alignment horizontal="center" vertical="center"/>
    </xf>
    <xf numFmtId="0" fontId="0" fillId="0" borderId="0" xfId="0" applyFont="1" applyFill="1" applyBorder="1" applyAlignment="1">
      <alignment horizontal="center"/>
    </xf>
    <xf numFmtId="0" fontId="0" fillId="0" borderId="0" xfId="0" applyBorder="1" applyAlignment="1">
      <alignment horizontal="center"/>
    </xf>
    <xf numFmtId="0" fontId="19" fillId="12" borderId="0" xfId="0" applyFont="1" applyFill="1" applyAlignment="1">
      <alignment horizontal="left" vertical="top" wrapText="1"/>
    </xf>
    <xf numFmtId="0" fontId="0" fillId="12" borderId="0" xfId="0" applyFill="1" applyAlignment="1">
      <alignment wrapText="1"/>
    </xf>
    <xf numFmtId="0" fontId="23" fillId="12" borderId="0" xfId="0" applyFont="1" applyFill="1" applyAlignment="1" applyProtection="1">
      <alignment horizontal="left" vertical="center"/>
      <protection/>
    </xf>
    <xf numFmtId="0" fontId="11" fillId="40" borderId="51" xfId="0" applyFont="1" applyFill="1" applyBorder="1" applyAlignment="1" applyProtection="1">
      <alignment horizontal="center" vertical="center"/>
      <protection/>
    </xf>
    <xf numFmtId="0" fontId="11" fillId="40" borderId="52" xfId="0" applyFont="1" applyFill="1" applyBorder="1" applyAlignment="1" applyProtection="1">
      <alignment horizontal="center" vertical="center"/>
      <protection/>
    </xf>
    <xf numFmtId="0" fontId="11" fillId="12" borderId="51" xfId="0" applyFont="1" applyFill="1" applyBorder="1" applyAlignment="1" applyProtection="1">
      <alignment horizontal="center" vertical="center"/>
      <protection/>
    </xf>
    <xf numFmtId="0" fontId="11" fillId="12" borderId="52" xfId="0" applyFont="1" applyFill="1" applyBorder="1" applyAlignment="1" applyProtection="1">
      <alignment horizontal="center" vertical="center"/>
      <protection/>
    </xf>
    <xf numFmtId="0" fontId="25" fillId="12" borderId="0" xfId="0" applyFont="1" applyFill="1" applyAlignment="1">
      <alignment vertical="top" wrapText="1"/>
    </xf>
    <xf numFmtId="0" fontId="0" fillId="12" borderId="0" xfId="0" applyFill="1" applyAlignment="1">
      <alignment vertical="top" wrapText="1"/>
    </xf>
    <xf numFmtId="0" fontId="12" fillId="0" borderId="37" xfId="0" applyFont="1" applyBorder="1" applyAlignment="1">
      <alignment horizontal="center" vertical="center" wrapText="1"/>
    </xf>
    <xf numFmtId="0" fontId="12" fillId="0" borderId="30" xfId="0" applyFont="1" applyBorder="1" applyAlignment="1">
      <alignment horizontal="center" vertical="center" wrapText="1"/>
    </xf>
    <xf numFmtId="0" fontId="11" fillId="0" borderId="17" xfId="0" applyFont="1" applyBorder="1" applyAlignment="1">
      <alignment horizontal="center" vertical="center" textRotation="90"/>
    </xf>
    <xf numFmtId="0" fontId="0" fillId="0" borderId="27" xfId="0" applyBorder="1" applyAlignment="1">
      <alignment horizontal="center" vertical="center" textRotation="90"/>
    </xf>
    <xf numFmtId="0" fontId="0" fillId="0" borderId="28" xfId="0" applyBorder="1" applyAlignment="1">
      <alignment horizontal="center" vertical="center" textRotation="90"/>
    </xf>
    <xf numFmtId="0" fontId="13" fillId="0" borderId="17" xfId="0" applyFont="1" applyBorder="1" applyAlignment="1">
      <alignment horizontal="center" vertical="center"/>
    </xf>
    <xf numFmtId="0" fontId="13" fillId="0" borderId="53" xfId="0" applyFont="1" applyBorder="1" applyAlignment="1">
      <alignment horizontal="center" vertical="center"/>
    </xf>
    <xf numFmtId="0" fontId="13" fillId="0" borderId="17" xfId="0" applyFont="1" applyBorder="1" applyAlignment="1">
      <alignment horizontal="center" vertical="center" wrapText="1"/>
    </xf>
    <xf numFmtId="0" fontId="13" fillId="0" borderId="53"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
    <dxf>
      <font>
        <b/>
        <i val="0"/>
        <color theme="0"/>
      </font>
      <fill>
        <patternFill>
          <bgColor rgb="FFC00000"/>
        </patternFill>
      </fill>
    </dxf>
    <dxf>
      <font>
        <b/>
        <i val="0"/>
        <color theme="0"/>
      </font>
      <fill>
        <patternFill>
          <bgColor rgb="FF009999"/>
        </patternFill>
      </fill>
    </dxf>
    <dxf>
      <font>
        <b/>
        <i val="0"/>
        <color theme="0"/>
      </font>
      <fill>
        <patternFill>
          <bgColor rgb="FF009999"/>
        </patternFill>
      </fill>
    </dxf>
    <dxf>
      <font>
        <b/>
        <i val="0"/>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2</xdr:row>
      <xdr:rowOff>190500</xdr:rowOff>
    </xdr:from>
    <xdr:to>
      <xdr:col>6</xdr:col>
      <xdr:colOff>876300</xdr:colOff>
      <xdr:row>6</xdr:row>
      <xdr:rowOff>133350</xdr:rowOff>
    </xdr:to>
    <xdr:sp>
      <xdr:nvSpPr>
        <xdr:cNvPr id="1" name="AutoShape 19"/>
        <xdr:cNvSpPr>
          <a:spLocks/>
        </xdr:cNvSpPr>
      </xdr:nvSpPr>
      <xdr:spPr>
        <a:xfrm rot="16200000">
          <a:off x="6572250" y="809625"/>
          <a:ext cx="1228725" cy="819150"/>
        </a:xfrm>
        <a:prstGeom prst="downArrow">
          <a:avLst>
            <a:gd name="adj" fmla="val 29097"/>
          </a:avLst>
        </a:prstGeom>
        <a:solidFill>
          <a:srgbClr val="4F81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10</xdr:row>
      <xdr:rowOff>9525</xdr:rowOff>
    </xdr:from>
    <xdr:to>
      <xdr:col>1</xdr:col>
      <xdr:colOff>390525</xdr:colOff>
      <xdr:row>17</xdr:row>
      <xdr:rowOff>0</xdr:rowOff>
    </xdr:to>
    <xdr:sp>
      <xdr:nvSpPr>
        <xdr:cNvPr id="2" name="Text Box 34"/>
        <xdr:cNvSpPr txBox="1">
          <a:spLocks noChangeArrowheads="1"/>
        </xdr:cNvSpPr>
      </xdr:nvSpPr>
      <xdr:spPr>
        <a:xfrm>
          <a:off x="28575" y="2428875"/>
          <a:ext cx="971550" cy="1190625"/>
        </a:xfrm>
        <a:prstGeom prst="rect">
          <a:avLst/>
        </a:prstGeom>
        <a:solidFill>
          <a:srgbClr val="FFFF99"/>
        </a:solidFill>
        <a:ln w="9525" cmpd="sng">
          <a:solidFill>
            <a:srgbClr val="000000"/>
          </a:solidFill>
          <a:headEnd type="none"/>
          <a:tailEnd type="none"/>
        </a:ln>
      </xdr:spPr>
      <xdr:txBody>
        <a:bodyPr vertOverflow="clip" wrap="square" lIns="18000" tIns="46800" rIns="7200" bIns="46800"/>
        <a:p>
          <a:pPr algn="l">
            <a:defRPr/>
          </a:pPr>
          <a:r>
            <a:rPr lang="en-US" cap="none" sz="900" b="0" i="0" u="none" baseline="0">
              <a:solidFill>
                <a:srgbClr val="000000"/>
              </a:solidFill>
              <a:latin typeface="Arial Narrow"/>
              <a:ea typeface="Arial Narrow"/>
              <a:cs typeface="Arial Narrow"/>
            </a:rPr>
            <a:t>Ressources prises en compte :
</a:t>
          </a:r>
          <a:r>
            <a:rPr lang="en-US" cap="none" sz="900" b="0" i="0" u="none" baseline="0">
              <a:solidFill>
                <a:srgbClr val="000000"/>
              </a:solidFill>
              <a:latin typeface="Arial Narrow"/>
              <a:ea typeface="Arial Narrow"/>
              <a:cs typeface="Arial Narrow"/>
            </a:rPr>
            <a:t>tous revenus exceptés aides au logement (AL, APL) et prestations à caractère temporaire.</a:t>
          </a:r>
        </a:p>
      </xdr:txBody>
    </xdr:sp>
    <xdr:clientData/>
  </xdr:twoCellAnchor>
  <xdr:twoCellAnchor>
    <xdr:from>
      <xdr:col>7</xdr:col>
      <xdr:colOff>47625</xdr:colOff>
      <xdr:row>33</xdr:row>
      <xdr:rowOff>104775</xdr:rowOff>
    </xdr:from>
    <xdr:to>
      <xdr:col>8</xdr:col>
      <xdr:colOff>685800</xdr:colOff>
      <xdr:row>37</xdr:row>
      <xdr:rowOff>95250</xdr:rowOff>
    </xdr:to>
    <xdr:sp>
      <xdr:nvSpPr>
        <xdr:cNvPr id="3" name="Ellipse 5"/>
        <xdr:cNvSpPr>
          <a:spLocks/>
        </xdr:cNvSpPr>
      </xdr:nvSpPr>
      <xdr:spPr>
        <a:xfrm>
          <a:off x="9820275" y="6477000"/>
          <a:ext cx="2076450" cy="723900"/>
        </a:xfrm>
        <a:prstGeom prst="ellipse">
          <a:avLst/>
        </a:prstGeom>
        <a:no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7</xdr:col>
      <xdr:colOff>0</xdr:colOff>
      <xdr:row>0</xdr:row>
      <xdr:rowOff>0</xdr:rowOff>
    </xdr:from>
    <xdr:to>
      <xdr:col>10</xdr:col>
      <xdr:colOff>942975</xdr:colOff>
      <xdr:row>3</xdr:row>
      <xdr:rowOff>228600</xdr:rowOff>
    </xdr:to>
    <xdr:pic>
      <xdr:nvPicPr>
        <xdr:cNvPr id="4" name="Image 1"/>
        <xdr:cNvPicPr preferRelativeResize="1">
          <a:picLocks noChangeAspect="1"/>
        </xdr:cNvPicPr>
      </xdr:nvPicPr>
      <xdr:blipFill>
        <a:blip r:embed="rId1"/>
        <a:stretch>
          <a:fillRect/>
        </a:stretch>
      </xdr:blipFill>
      <xdr:spPr>
        <a:xfrm>
          <a:off x="9772650" y="0"/>
          <a:ext cx="3781425" cy="1076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RIC%20GRANGE\en%20cours\OUTIL%202010%20Roubaix-Tourco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poquet\Local%20Settings\Temporary%20Internet%20Files\Content.Outlook\3S9U88VD\test%20AT%20%20outil%20suivi%20mesures%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unes"/>
      <sheetName val="mesures"/>
      <sheetName val="liste des opérateurs"/>
      <sheetName val="Listes"/>
      <sheetName val="barême RMI2007"/>
      <sheetName val="barême RMI2008"/>
      <sheetName val="barême RMI2009"/>
      <sheetName val="barême RSA2010"/>
      <sheetName val="Tempo"/>
      <sheetName val="Suivi Mesures Acc2010"/>
      <sheetName val="Suivi Mesures AccColl2010"/>
      <sheetName val="nv Suivi mesures et budgétaire"/>
      <sheetName val="Suivi Diagnostics NA2010"/>
      <sheetName val="graph bilan"/>
    </sheetNames>
    <sheetDataSet>
      <sheetData sheetId="1">
        <row r="1">
          <cell r="A1" t="str">
            <v>Type de mesure</v>
          </cell>
          <cell r="E1" t="str">
            <v>Type de mesure Collectives</v>
          </cell>
          <cell r="I1" t="str">
            <v>Type de diagnostic (pour refus)</v>
          </cell>
        </row>
        <row r="2">
          <cell r="A2" t="str">
            <v>Recherche de logement / suivi individuel</v>
          </cell>
          <cell r="E2" t="str">
            <v>Recherche de logement collectif/ Information</v>
          </cell>
          <cell r="I2" t="str">
            <v>ACCES</v>
          </cell>
        </row>
        <row r="3">
          <cell r="A3" t="str">
            <v>Installation dans le logement</v>
          </cell>
          <cell r="E3" t="str">
            <v>Recherche de logement collectif/ Prospection</v>
          </cell>
          <cell r="I3" t="str">
            <v>MAINTIEN</v>
          </cell>
        </row>
        <row r="4">
          <cell r="A4" t="str">
            <v>Maîtrise du loyer et des charges</v>
          </cell>
          <cell r="E4" t="str">
            <v>Mesure collective / information cumulée à une mesure individuelle</v>
          </cell>
          <cell r="I4" t="str">
            <v>SPECIFIQUE</v>
          </cell>
        </row>
        <row r="5">
          <cell r="A5" t="str">
            <v>Appropriation du logement / suivi individuel</v>
          </cell>
          <cell r="E5" t="str">
            <v>Mesure collective / prospection cumulée à une mesure individuelle</v>
          </cell>
        </row>
        <row r="6">
          <cell r="A6" t="str">
            <v>Médiation</v>
          </cell>
          <cell r="E6" t="str">
            <v>Appropriation du logement / action collective</v>
          </cell>
        </row>
        <row r="7">
          <cell r="A7" t="str">
            <v>Module spécifique</v>
          </cell>
        </row>
      </sheetData>
      <sheetData sheetId="2">
        <row r="1">
          <cell r="A1" t="str">
            <v>DT de AVESNES</v>
          </cell>
          <cell r="B1" t="str">
            <v>DT de CAMBRAI</v>
          </cell>
          <cell r="C1" t="str">
            <v>DT de DOUAI</v>
          </cell>
          <cell r="D1" t="str">
            <v>DT de LILLE</v>
          </cell>
          <cell r="E1" t="str">
            <v>DT de ROUBAIX-TOURCOING</v>
          </cell>
          <cell r="G1" t="str">
            <v>DT FLANDRES INTERIEURES</v>
          </cell>
          <cell r="H1" t="str">
            <v>DT FLANDRES MARITIMES</v>
          </cell>
        </row>
        <row r="2">
          <cell r="A2" t="str">
            <v>ACCUEIL ET PROMOTION SAMBRE</v>
          </cell>
          <cell r="B2" t="str">
            <v>ASDAHC ( Ex-ACORS)</v>
          </cell>
          <cell r="C2" t="str">
            <v>TOITS DE VIE (ex AILD)</v>
          </cell>
          <cell r="D2" t="str">
            <v>AARS</v>
          </cell>
          <cell r="E2" t="str">
            <v>ACCUEIL FRATERNEL ROUBAISIEN</v>
          </cell>
          <cell r="G2" t="str">
            <v>DT FLANDRES INTERIEURES 2010</v>
          </cell>
          <cell r="H2" t="str">
            <v>AAE service Adultes</v>
          </cell>
        </row>
        <row r="3">
          <cell r="A3" t="str">
            <v>CAL PACT DE L'AVESNOIS</v>
          </cell>
          <cell r="B3" t="str">
            <v>ARPE</v>
          </cell>
          <cell r="C3" t="str">
            <v>LES COMPAGNONS DE l'ESPOIR</v>
          </cell>
          <cell r="D3" t="str">
            <v>ABEJ</v>
          </cell>
          <cell r="E3" t="str">
            <v>CENTRE SOCIAL DES HAUTS CHAMPS</v>
          </cell>
          <cell r="G3" t="str">
            <v>PACT de Dunkerque (antenne Hazebrouck)</v>
          </cell>
          <cell r="H3" t="str">
            <v>AIPI</v>
          </cell>
        </row>
        <row r="4">
          <cell r="A4" t="str">
            <v>PRIM'TOIT</v>
          </cell>
          <cell r="B4" t="str">
            <v>HAVRE</v>
          </cell>
          <cell r="C4" t="str">
            <v>PRIM'TOIT</v>
          </cell>
          <cell r="D4" t="str">
            <v>ADNSEA ( ARAS)</v>
          </cell>
          <cell r="E4" t="str">
            <v>GRAAL Roubaix</v>
          </cell>
          <cell r="G4" t="str">
            <v>CoLoLo (antenne OSLO)</v>
          </cell>
          <cell r="H4" t="str">
            <v>AFEJI Dunkerque</v>
          </cell>
        </row>
        <row r="5">
          <cell r="B5" t="str">
            <v>CAL PACT DU CAMBRESIS</v>
          </cell>
          <cell r="C5" t="str">
            <v>PACT DU DOUAISIS</v>
          </cell>
          <cell r="D5" t="str">
            <v>AFEJI</v>
          </cell>
          <cell r="E5" t="str">
            <v>HOME DES FLANDRES classique</v>
          </cell>
          <cell r="G5" t="str">
            <v>PACT Métropole Nord (Antenne Armentières)</v>
          </cell>
          <cell r="H5" t="str">
            <v>CCAS de Gravelines</v>
          </cell>
        </row>
        <row r="6">
          <cell r="B6" t="str">
            <v>PRIM'TOIT</v>
          </cell>
          <cell r="D6" t="str">
            <v>AREAS</v>
          </cell>
          <cell r="E6" t="str">
            <v>HOME DES FLANDRES logement des jeunes</v>
          </cell>
          <cell r="H6" t="str">
            <v>FLIU</v>
          </cell>
        </row>
        <row r="7">
          <cell r="D7" t="str">
            <v>CAPHARNAÜM</v>
          </cell>
          <cell r="E7" t="str">
            <v>PMN - Antenne de Roubaix</v>
          </cell>
          <cell r="H7" t="str">
            <v>Foyer CHRS Thérèse Caulier</v>
          </cell>
        </row>
        <row r="8">
          <cell r="D8" t="str">
            <v>CEFR</v>
          </cell>
          <cell r="E8" t="str">
            <v>VISA FOYER RENOVATION</v>
          </cell>
          <cell r="H8" t="str">
            <v>PACT de Dunkerque (antenne Dunkerque)</v>
          </cell>
        </row>
        <row r="9">
          <cell r="D9" t="str">
            <v>CHAMP MARIE</v>
          </cell>
          <cell r="E9" t="str">
            <v>AERS BETHEL</v>
          </cell>
          <cell r="H9" t="str">
            <v>VISA Foyer Renaître</v>
          </cell>
        </row>
        <row r="10">
          <cell r="D10" t="str">
            <v>FARE</v>
          </cell>
          <cell r="E10" t="str">
            <v>PMN - Antenne de Tourcoing et Plateforme de Quesnoy </v>
          </cell>
        </row>
        <row r="11">
          <cell r="D11" t="str">
            <v>GRAAL</v>
          </cell>
          <cell r="E11" t="str">
            <v>VISA FOYER REGAIN </v>
          </cell>
        </row>
        <row r="12">
          <cell r="D12" t="str">
            <v>HABITAT ET HUMANISME</v>
          </cell>
          <cell r="E12" t="str">
            <v>GRAAL Tourcoing</v>
          </cell>
        </row>
        <row r="13">
          <cell r="D13" t="str">
            <v>LOUISE MICHEL</v>
          </cell>
          <cell r="E13" t="str">
            <v>PMN MAISON FAMILIALE </v>
          </cell>
        </row>
        <row r="14">
          <cell r="D14" t="str">
            <v>MAGDALA</v>
          </cell>
          <cell r="E14" t="str">
            <v>RESIDENCE DU TILLEUL</v>
          </cell>
        </row>
        <row r="15">
          <cell r="D15" t="str">
            <v>MARTINE BERNARD</v>
          </cell>
          <cell r="E15" t="str">
            <v>RELAIS SOLEIL TOURQUENOIS</v>
          </cell>
        </row>
        <row r="16">
          <cell r="D16" t="str">
            <v>OSLO</v>
          </cell>
          <cell r="E16" t="str">
            <v>AFEJI</v>
          </cell>
        </row>
        <row r="17">
          <cell r="D17" t="str">
            <v>PACT DE LILLE</v>
          </cell>
          <cell r="E17" t="str">
            <v>CEFR</v>
          </cell>
        </row>
        <row r="18">
          <cell r="D18" t="str">
            <v>R+</v>
          </cell>
        </row>
        <row r="19">
          <cell r="D19" t="str">
            <v>VISA FOYER REALITE</v>
          </cell>
        </row>
      </sheetData>
      <sheetData sheetId="3">
        <row r="1">
          <cell r="A1" t="str">
            <v>Appropriation collectif</v>
          </cell>
          <cell r="B1" t="str">
            <v>I</v>
          </cell>
          <cell r="C1" t="str">
            <v>Abandon du ménage</v>
          </cell>
          <cell r="D1" t="str">
            <v>association agréée</v>
          </cell>
          <cell r="E1" t="str">
            <v>1ère Demande</v>
          </cell>
          <cell r="F1" t="str">
            <v>Hors barême FSL (&gt; 2 RMI)</v>
          </cell>
          <cell r="H1" t="str">
            <v>Structure à l'origine de l'orientation</v>
          </cell>
          <cell r="J1" t="str">
            <v>Accès - Détenteur d'un bail précaire</v>
          </cell>
          <cell r="M1" t="str">
            <v>RSA socle</v>
          </cell>
          <cell r="N1" t="str">
            <v>AL non nécessaire</v>
          </cell>
        </row>
        <row r="2">
          <cell r="A2" t="str">
            <v>Appropriation individuel</v>
          </cell>
          <cell r="B2" t="str">
            <v>I+1</v>
          </cell>
          <cell r="C2" t="str">
            <v>Objectifs atteints</v>
          </cell>
          <cell r="D2" t="str">
            <v>Association non agréée</v>
          </cell>
          <cell r="E2" t="str">
            <v>Renouvellement</v>
          </cell>
          <cell r="F2" t="str">
            <v>Bénéficie déjà d'une mesure de même type</v>
          </cell>
          <cell r="H2" t="str">
            <v>Ass.  LA POSE</v>
          </cell>
          <cell r="J2" t="str">
            <v>Accès - Hébergé dans dispositif institutionnel</v>
          </cell>
          <cell r="M2" t="str">
            <v>API</v>
          </cell>
          <cell r="N2" t="str">
            <v>Refus d'adhésion du ménage</v>
          </cell>
        </row>
        <row r="3">
          <cell r="A3" t="str">
            <v>Installation dans le logement</v>
          </cell>
          <cell r="B3" t="str">
            <v>I+2</v>
          </cell>
          <cell r="C3" t="str">
            <v>Décès</v>
          </cell>
          <cell r="D3" t="str">
            <v>Autre</v>
          </cell>
          <cell r="H3" t="str">
            <v>ASS. PACT</v>
          </cell>
          <cell r="J3" t="str">
            <v>Accès - Perte irrémédiable du logement</v>
          </cell>
          <cell r="M3" t="str">
            <v>ASSEDIC</v>
          </cell>
          <cell r="N3" t="str">
            <v>Pas de contact avec le ménage</v>
          </cell>
        </row>
        <row r="4">
          <cell r="A4" t="str">
            <v>Maîtrise des charges et du loyer</v>
          </cell>
          <cell r="B4" t="str">
            <v>I+3</v>
          </cell>
          <cell r="C4" t="str">
            <v>Déménagement</v>
          </cell>
          <cell r="D4" t="str">
            <v>CCAS</v>
          </cell>
          <cell r="H4" t="str">
            <v>ASS. PRIM'TOIT</v>
          </cell>
          <cell r="J4" t="str">
            <v>Accès - Sans domicile propore</v>
          </cell>
          <cell r="M4" t="str">
            <v>AAH</v>
          </cell>
          <cell r="N4" t="str">
            <v>Orientation vers un autre dispositif</v>
          </cell>
        </row>
        <row r="5">
          <cell r="A5" t="str">
            <v>Médiation</v>
          </cell>
          <cell r="B5" t="str">
            <v>I+4</v>
          </cell>
          <cell r="C5" t="str">
            <v>Interruption de la mesure par l'opérateur</v>
          </cell>
          <cell r="D5" t="str">
            <v>CL FSL</v>
          </cell>
          <cell r="H5" t="str">
            <v>Ass. QUAPIL</v>
          </cell>
          <cell r="J5" t="str">
            <v>Accès - Vivant ds un logt déclaré insalubre</v>
          </cell>
          <cell r="M5" t="str">
            <v>PRESTATIONS FAMILIALES</v>
          </cell>
          <cell r="N5" t="str">
            <v>Hors critère FSL</v>
          </cell>
        </row>
        <row r="6">
          <cell r="A6" t="str">
            <v>Module spécifique</v>
          </cell>
          <cell r="B6" t="str">
            <v>I+5</v>
          </cell>
          <cell r="C6" t="str">
            <v>réorientation vers un autre dispositif</v>
          </cell>
          <cell r="D6" t="str">
            <v>Secrétariat FSL</v>
          </cell>
          <cell r="H6" t="str">
            <v>Autre</v>
          </cell>
          <cell r="J6" t="str">
            <v>Accès - Vivant en surpeuplement extrême ds parc privé</v>
          </cell>
          <cell r="M6" t="str">
            <v>SALAIRE</v>
          </cell>
          <cell r="N6" t="str">
            <v>Autres motifs</v>
          </cell>
        </row>
        <row r="7">
          <cell r="A7" t="str">
            <v>Recherche de logement collectif information</v>
          </cell>
          <cell r="B7" t="str">
            <v>I+6</v>
          </cell>
          <cell r="C7" t="str">
            <v>Logement trouvé</v>
          </cell>
          <cell r="D7" t="str">
            <v>UTPAS</v>
          </cell>
          <cell r="H7" t="str">
            <v>Bailleur Social</v>
          </cell>
          <cell r="J7" t="str">
            <v>Accès - couple, parent isolé, ou alloc RMI vivant chez un tiers</v>
          </cell>
          <cell r="M7" t="str">
            <v>INDEMNITE JOURNALIERE</v>
          </cell>
        </row>
        <row r="8">
          <cell r="A8" t="str">
            <v>Recherche de logement collectif prospection</v>
          </cell>
          <cell r="B8" t="str">
            <v>I+7</v>
          </cell>
          <cell r="C8" t="str">
            <v>Pas de renouvellement possible</v>
          </cell>
          <cell r="H8" t="str">
            <v>CCAS</v>
          </cell>
          <cell r="J8" t="str">
            <v>Maintien - conflits avec bailleur, fournisseur et voisinage</v>
          </cell>
          <cell r="M8" t="str">
            <v>RETRAITE</v>
          </cell>
        </row>
        <row r="9">
          <cell r="A9" t="str">
            <v>Recherche de logement collectif prospection</v>
          </cell>
          <cell r="B9" t="str">
            <v>I+8</v>
          </cell>
          <cell r="C9" t="str">
            <v>Changement de module FSL</v>
          </cell>
          <cell r="H9" t="str">
            <v>Divers/ CTAO/ DDTM/DDCS/CAF</v>
          </cell>
          <cell r="J9" t="str">
            <v>Maintien - Dettes multiples (eau, électricité, gaz, loyer..)</v>
          </cell>
          <cell r="M9" t="str">
            <v>AUTRES</v>
          </cell>
        </row>
        <row r="10">
          <cell r="A10" t="str">
            <v>Recherche de logement collectif prospection</v>
          </cell>
          <cell r="B10" t="str">
            <v>I+9</v>
          </cell>
          <cell r="H10" t="str">
            <v>Organismes de tutelle</v>
          </cell>
          <cell r="J10" t="str">
            <v>Maintien - Expulsion en cours</v>
          </cell>
        </row>
        <row r="11">
          <cell r="A11" t="str">
            <v>Recherche individuel</v>
          </cell>
          <cell r="B11" t="str">
            <v>I+10</v>
          </cell>
          <cell r="H11" t="str">
            <v>UTPAS ANZIN</v>
          </cell>
          <cell r="J11" t="str">
            <v>Maintien - logt insalubre (IH, plainte SCHS)</v>
          </cell>
        </row>
        <row r="12">
          <cell r="A12" t="str">
            <v>Recherche individuel</v>
          </cell>
          <cell r="B12" t="str">
            <v>M</v>
          </cell>
          <cell r="H12" t="str">
            <v>UTPAS CONDE</v>
          </cell>
          <cell r="J12" t="str">
            <v>Maintien - problème d'hygiène</v>
          </cell>
        </row>
        <row r="13">
          <cell r="B13" t="str">
            <v>M+1</v>
          </cell>
          <cell r="H13" t="str">
            <v>UTPAS DENAIN WALLERS</v>
          </cell>
          <cell r="J13" t="str">
            <v>Maintien - Surendettement</v>
          </cell>
        </row>
        <row r="14">
          <cell r="B14" t="str">
            <v>M+2</v>
          </cell>
          <cell r="H14" t="str">
            <v>UTPAS D'ONNAING</v>
          </cell>
        </row>
        <row r="15">
          <cell r="B15" t="str">
            <v>M+3</v>
          </cell>
          <cell r="H15" t="str">
            <v>UTPAS SAINT AMAND</v>
          </cell>
        </row>
        <row r="16">
          <cell r="B16" t="str">
            <v>M+4</v>
          </cell>
          <cell r="H16" t="str">
            <v>UTPAS VALENCIENNES</v>
          </cell>
        </row>
        <row r="17">
          <cell r="B17" t="str">
            <v>M+5</v>
          </cell>
          <cell r="H17" t="str">
            <v>UTPAS DENAIN BOUCHAIN</v>
          </cell>
        </row>
        <row r="18">
          <cell r="B18" t="str">
            <v>M+6</v>
          </cell>
          <cell r="H18" t="str">
            <v>AUTRE INSTRUCTEUR</v>
          </cell>
        </row>
        <row r="19">
          <cell r="B19" t="str">
            <v>M+7</v>
          </cell>
          <cell r="H19" t="str">
            <v>AIVS</v>
          </cell>
        </row>
        <row r="20">
          <cell r="B20" t="str">
            <v>M+8</v>
          </cell>
          <cell r="H20" t="str">
            <v>Ass. ADATMI</v>
          </cell>
        </row>
        <row r="21">
          <cell r="B21" t="str">
            <v>M+9</v>
          </cell>
          <cell r="H21" t="str">
            <v>Ass. ADIL</v>
          </cell>
        </row>
        <row r="22">
          <cell r="B22" t="str">
            <v>M+10</v>
          </cell>
          <cell r="H22" t="str">
            <v>Ass. ADNSEA - ARRAS</v>
          </cell>
        </row>
        <row r="23">
          <cell r="H23" t="str">
            <v>Ass. ADSSEAD ROUBAIX</v>
          </cell>
        </row>
        <row r="24">
          <cell r="H24" t="str">
            <v>Ass. AID'HA CAP EMPLOI</v>
          </cell>
        </row>
        <row r="25">
          <cell r="H25" t="str">
            <v>Ass. AILD</v>
          </cell>
        </row>
        <row r="26">
          <cell r="H26" t="str">
            <v>Ass. AILD</v>
          </cell>
        </row>
        <row r="27">
          <cell r="H27" t="str">
            <v>Ass. APU VIEUX LILLE</v>
          </cell>
        </row>
        <row r="28">
          <cell r="H28" t="str">
            <v>Ass. ARLEUX POUR TOUS</v>
          </cell>
        </row>
        <row r="29">
          <cell r="H29" t="str">
            <v>Ass. ASAPN</v>
          </cell>
        </row>
        <row r="30">
          <cell r="H30" t="str">
            <v>Ass. ASDAHC</v>
          </cell>
        </row>
        <row r="31">
          <cell r="H31" t="str">
            <v>Ass. C.H.R.S LES TISSERANDS</v>
          </cell>
        </row>
        <row r="32">
          <cell r="H32" t="str">
            <v>Ass. DOUAISIS SANTE POUR TOUS</v>
          </cell>
        </row>
        <row r="33">
          <cell r="H33" t="str">
            <v>Ass. EPISOL 59</v>
          </cell>
        </row>
        <row r="34">
          <cell r="H34" t="str">
            <v>Ass. FERME DES VANNEAUX</v>
          </cell>
        </row>
        <row r="35">
          <cell r="H35" t="str">
            <v>Ass. LA POSE</v>
          </cell>
        </row>
        <row r="36">
          <cell r="H36" t="str">
            <v>Ass. LE SIRA</v>
          </cell>
        </row>
        <row r="37">
          <cell r="H37" t="str">
            <v>Ass. LES COMPAGNONS DE L'ESPOIR</v>
          </cell>
        </row>
        <row r="38">
          <cell r="H38" t="str">
            <v>Ass. MISSION LOCALE DOUAI</v>
          </cell>
        </row>
        <row r="39">
          <cell r="H39" t="str">
            <v>Ass. OSLO</v>
          </cell>
        </row>
        <row r="40">
          <cell r="H40" t="str">
            <v>Ass. PACT CAMBRESIS</v>
          </cell>
        </row>
        <row r="41">
          <cell r="H41" t="str">
            <v>Ass. PACT DOUAISIS</v>
          </cell>
        </row>
        <row r="42">
          <cell r="H42" t="str">
            <v>Ass. PARALYSES DE FRANCE DOUAI</v>
          </cell>
        </row>
        <row r="43">
          <cell r="H43" t="str">
            <v>Ass. POLE SANTE DE DOUAI</v>
          </cell>
        </row>
        <row r="44">
          <cell r="H44" t="str">
            <v>Ass. PRIM TOIT DOUAISIS</v>
          </cell>
        </row>
        <row r="45">
          <cell r="H45" t="str">
            <v>Ass. SECOURS POPULAIRE</v>
          </cell>
        </row>
        <row r="46">
          <cell r="H46" t="str">
            <v>Ass. SIRFAG</v>
          </cell>
        </row>
        <row r="47">
          <cell r="H47" t="str">
            <v>CAF DE DOUAI</v>
          </cell>
        </row>
        <row r="48">
          <cell r="H48" t="str">
            <v>CCAS ANHIERS</v>
          </cell>
        </row>
        <row r="49">
          <cell r="H49" t="str">
            <v>CCAS ANICHE</v>
          </cell>
        </row>
        <row r="50">
          <cell r="H50" t="str">
            <v>CCAS ARLEUX</v>
          </cell>
        </row>
        <row r="51">
          <cell r="H51" t="str">
            <v>CCAS AUBERCHICOURT</v>
          </cell>
        </row>
        <row r="52">
          <cell r="H52" t="str">
            <v>CCAS AUBY</v>
          </cell>
        </row>
        <row r="53">
          <cell r="H53" t="str">
            <v>CCAS BRUILLE-LEZ-MARCHIENNES</v>
          </cell>
        </row>
        <row r="54">
          <cell r="H54" t="str">
            <v>CCAS CANTIN</v>
          </cell>
        </row>
        <row r="55">
          <cell r="H55" t="str">
            <v>CCAS COMINES</v>
          </cell>
        </row>
        <row r="56">
          <cell r="H56" t="str">
            <v>CCAS COURCHELETTES</v>
          </cell>
        </row>
        <row r="57">
          <cell r="H57" t="str">
            <v>CCAS COUTICHES</v>
          </cell>
        </row>
        <row r="58">
          <cell r="H58" t="str">
            <v>CCAS CUINCY</v>
          </cell>
        </row>
        <row r="59">
          <cell r="H59" t="str">
            <v>CCAS DECHY</v>
          </cell>
        </row>
        <row r="60">
          <cell r="H60" t="str">
            <v>CCAS DOUAI</v>
          </cell>
        </row>
        <row r="61">
          <cell r="H61" t="str">
            <v>CCAS ECAILLON</v>
          </cell>
        </row>
        <row r="62">
          <cell r="H62" t="str">
            <v>CCAS ERCHIN</v>
          </cell>
        </row>
        <row r="63">
          <cell r="H63" t="str">
            <v>CCAS ERRE</v>
          </cell>
        </row>
        <row r="64">
          <cell r="H64" t="str">
            <v>CCAS ESQUERCHIN</v>
          </cell>
        </row>
        <row r="65">
          <cell r="H65" t="str">
            <v>CCAS ESTREES</v>
          </cell>
        </row>
        <row r="66">
          <cell r="H66" t="str">
            <v>CCAS FAUMONT</v>
          </cell>
        </row>
        <row r="67">
          <cell r="H67" t="str">
            <v>CCAS FECHAIN</v>
          </cell>
        </row>
        <row r="68">
          <cell r="H68" t="str">
            <v>CCAS FENAIN</v>
          </cell>
        </row>
        <row r="69">
          <cell r="H69" t="str">
            <v>CCAS FERIN</v>
          </cell>
        </row>
        <row r="70">
          <cell r="H70" t="str">
            <v>CCAS FLERS-EN-ESCREBIEUX</v>
          </cell>
        </row>
        <row r="71">
          <cell r="H71" t="str">
            <v>CCAS FLINES-LEZ-RACHES</v>
          </cell>
        </row>
        <row r="72">
          <cell r="H72" t="str">
            <v>CCAS GUESNAIN</v>
          </cell>
        </row>
        <row r="73">
          <cell r="H73" t="str">
            <v>CCAS HEM</v>
          </cell>
        </row>
        <row r="74">
          <cell r="H74" t="str">
            <v>CCAS HORNAING</v>
          </cell>
        </row>
        <row r="75">
          <cell r="H75" t="str">
            <v>CCAS LALLAING</v>
          </cell>
        </row>
        <row r="76">
          <cell r="H76" t="str">
            <v>CCAS LAMBRES-LEZ-DOUAI</v>
          </cell>
        </row>
        <row r="77">
          <cell r="H77" t="str">
            <v>CCAS LECLUSE</v>
          </cell>
        </row>
        <row r="78">
          <cell r="H78" t="str">
            <v>CCAS LEWARDE</v>
          </cell>
        </row>
        <row r="79">
          <cell r="H79" t="str">
            <v>CCAS LOOS</v>
          </cell>
        </row>
        <row r="80">
          <cell r="H80" t="str">
            <v>CCAS MAIRIE LILLE - FIVES</v>
          </cell>
        </row>
        <row r="81">
          <cell r="H81" t="str">
            <v>CCAS MAIRIE LILLE - LILLE SUD</v>
          </cell>
        </row>
        <row r="82">
          <cell r="H82" t="str">
            <v>CCAS MAIRIE LILLE - MOULINS</v>
          </cell>
        </row>
        <row r="83">
          <cell r="H83" t="str">
            <v>CCAS MAIRIE LILLE - VAUBAN</v>
          </cell>
        </row>
        <row r="84">
          <cell r="H84" t="str">
            <v>CCAS MAIRIE LILLE - WAZEMMES</v>
          </cell>
        </row>
        <row r="85">
          <cell r="H85" t="str">
            <v>CCAS MARCHIENNES</v>
          </cell>
        </row>
        <row r="86">
          <cell r="H86" t="str">
            <v>CCAS MASNY</v>
          </cell>
        </row>
        <row r="87">
          <cell r="H87" t="str">
            <v>CCAS MONCHECOURT</v>
          </cell>
        </row>
        <row r="88">
          <cell r="H88" t="str">
            <v>CCAS MONTIGNY-EN-OSTREVENT</v>
          </cell>
        </row>
        <row r="89">
          <cell r="H89" t="str">
            <v>CCAS ORCHIES</v>
          </cell>
        </row>
        <row r="90">
          <cell r="H90" t="str">
            <v>CCAS PECQUENCOURT</v>
          </cell>
        </row>
        <row r="91">
          <cell r="H91" t="str">
            <v>CCAS RACHES</v>
          </cell>
        </row>
        <row r="92">
          <cell r="H92" t="str">
            <v>CCAS RAIMBEAUCOURT</v>
          </cell>
        </row>
        <row r="93">
          <cell r="H93" t="str">
            <v>CCAS RIEULAY</v>
          </cell>
        </row>
        <row r="94">
          <cell r="H94" t="str">
            <v>CCAS ROOST-WARENDIN</v>
          </cell>
        </row>
        <row r="95">
          <cell r="H95" t="str">
            <v>CCAS SIN-LE-NOBLE</v>
          </cell>
        </row>
        <row r="96">
          <cell r="H96" t="str">
            <v>CCAS SOMAIN</v>
          </cell>
        </row>
        <row r="97">
          <cell r="H97" t="str">
            <v>CCAS VRED</v>
          </cell>
        </row>
        <row r="98">
          <cell r="H98" t="str">
            <v>CCAS WANDIGNIES-HAMAGE</v>
          </cell>
        </row>
        <row r="99">
          <cell r="H99" t="str">
            <v>CCAS WAZIERS</v>
          </cell>
        </row>
        <row r="100">
          <cell r="H100" t="str">
            <v>Centre DE PREVENTION SANTE - ANICHE</v>
          </cell>
        </row>
        <row r="101">
          <cell r="H101" t="str">
            <v>Centre HELENE BOREL</v>
          </cell>
        </row>
        <row r="102">
          <cell r="H102" t="str">
            <v>Centre SERVICE LOGEMENT CDE</v>
          </cell>
        </row>
        <row r="103">
          <cell r="H103" t="str">
            <v>Centre SOCIAL LABOUREUR</v>
          </cell>
        </row>
        <row r="104">
          <cell r="H104" t="str">
            <v>COEUR D'OSTREVENT</v>
          </cell>
        </row>
        <row r="105">
          <cell r="H105" t="str">
            <v>HLM CMH - SLE</v>
          </cell>
        </row>
        <row r="106">
          <cell r="H106" t="str">
            <v>HLM NOREVIE</v>
          </cell>
        </row>
        <row r="107">
          <cell r="H107" t="str">
            <v>HLM SIA HABITAT</v>
          </cell>
        </row>
        <row r="108">
          <cell r="H108" t="str">
            <v>ICF NORD EST FLANDRES HAINAUT</v>
          </cell>
        </row>
        <row r="109">
          <cell r="H109" t="str">
            <v>ICF NORD EST LILLE</v>
          </cell>
        </row>
        <row r="110">
          <cell r="H110" t="str">
            <v>LELONG BERNARD</v>
          </cell>
        </row>
        <row r="111">
          <cell r="H111" t="str">
            <v>LMH</v>
          </cell>
        </row>
        <row r="112">
          <cell r="H112" t="str">
            <v>PARTENORD HABITAT DOUAI</v>
          </cell>
        </row>
        <row r="113">
          <cell r="H113" t="str">
            <v>SCI LES ALBIEZ</v>
          </cell>
        </row>
        <row r="114">
          <cell r="H114" t="str">
            <v>SLE HABITAT - LOOS LA BASSEE</v>
          </cell>
        </row>
        <row r="115">
          <cell r="H115" t="str">
            <v>SOGINORPA - ANICHE</v>
          </cell>
        </row>
        <row r="116">
          <cell r="H116" t="str">
            <v>SPS DOUAI</v>
          </cell>
        </row>
        <row r="117">
          <cell r="H117" t="str">
            <v>tutelle AGSS - UDAF DOUAI</v>
          </cell>
        </row>
        <row r="118">
          <cell r="H118" t="str">
            <v>tutelle AGSS - UDAF LILLE</v>
          </cell>
        </row>
        <row r="119">
          <cell r="H119" t="str">
            <v>tutelle ASAPN</v>
          </cell>
        </row>
        <row r="120">
          <cell r="H120" t="str">
            <v>tutelle ASS ARIANE</v>
          </cell>
        </row>
        <row r="121">
          <cell r="H121" t="str">
            <v>tutelle ATI - DOUAI</v>
          </cell>
        </row>
        <row r="122">
          <cell r="H122" t="str">
            <v>tutelle FOYER D'ACCUEIL HELENE BOREL</v>
          </cell>
        </row>
        <row r="123">
          <cell r="H123" t="str">
            <v>UTPAS CYSOING PONT A MARCQ</v>
          </cell>
        </row>
        <row r="124">
          <cell r="H124" t="str">
            <v>UTPAS DENAIN BOUCHAIN</v>
          </cell>
        </row>
        <row r="125">
          <cell r="H125" t="str">
            <v>UTPAS DOUAI ARLEUX</v>
          </cell>
        </row>
        <row r="126">
          <cell r="H126" t="str">
            <v>UTPAS DOUAI WAZIERS</v>
          </cell>
        </row>
        <row r="127">
          <cell r="H127" t="str">
            <v>UTPAS HAUBOURDIN LA BASSEE</v>
          </cell>
        </row>
        <row r="128">
          <cell r="H128" t="str">
            <v>UTPAS LILLE NORD</v>
          </cell>
        </row>
        <row r="129">
          <cell r="H129" t="str">
            <v>UTPAS LILLE SUD</v>
          </cell>
        </row>
        <row r="130">
          <cell r="H130" t="str">
            <v>UTPAS LOMME LAMBERSART</v>
          </cell>
        </row>
        <row r="131">
          <cell r="H131" t="str">
            <v>UTPAS SECLIN</v>
          </cell>
        </row>
        <row r="132">
          <cell r="H132" t="str">
            <v>UTPAS SIN LE NOBLE GUESNAIN ANICHE</v>
          </cell>
        </row>
        <row r="133">
          <cell r="H133" t="str">
            <v>UTPAS SOMAIN ORCHIES</v>
          </cell>
        </row>
        <row r="134">
          <cell r="H134" t="str">
            <v>AUTRE INSTRUCTEUR</v>
          </cell>
        </row>
        <row r="135">
          <cell r="H135" t="str">
            <v>AIVS</v>
          </cell>
        </row>
        <row r="136">
          <cell r="H136" t="str">
            <v>Ass. AAE - AVEC</v>
          </cell>
        </row>
        <row r="137">
          <cell r="H137" t="str">
            <v>Ass. AAE - SERVICE ADULTES</v>
          </cell>
        </row>
        <row r="138">
          <cell r="H138" t="str">
            <v>Ass. ABEJ</v>
          </cell>
        </row>
        <row r="139">
          <cell r="H139" t="str">
            <v>Ass. ADMI</v>
          </cell>
        </row>
        <row r="140">
          <cell r="H140" t="str">
            <v>Ass. AFEJI - DUNKERQUE</v>
          </cell>
        </row>
        <row r="141">
          <cell r="H141" t="str">
            <v>Ass. AFEJI LA PHALECQUE</v>
          </cell>
        </row>
        <row r="142">
          <cell r="H142" t="str">
            <v>Ass. AIPI</v>
          </cell>
        </row>
        <row r="143">
          <cell r="H143" t="str">
            <v>Ass. APU VIEUX LILLE</v>
          </cell>
        </row>
        <row r="144">
          <cell r="H144" t="str">
            <v>Ass. APU WAZEMMES</v>
          </cell>
        </row>
        <row r="145">
          <cell r="H145" t="str">
            <v>Ass. ARIANE - DUNKERQUE</v>
          </cell>
        </row>
        <row r="146">
          <cell r="H146" t="str">
            <v>Ass. COLLECTIF LOCAL LOGEMENT</v>
          </cell>
        </row>
        <row r="147">
          <cell r="H147" t="str">
            <v>Ass. FARE</v>
          </cell>
        </row>
        <row r="148">
          <cell r="H148" t="str">
            <v>Ass. GRAAL - LILLE</v>
          </cell>
        </row>
        <row r="149">
          <cell r="H149" t="str">
            <v>Ass. ORME ACTIVITES</v>
          </cell>
        </row>
        <row r="150">
          <cell r="H150" t="str">
            <v>Ass. OSLO</v>
          </cell>
        </row>
        <row r="151">
          <cell r="H151" t="str">
            <v>Ass. PACT ARMENTIERES</v>
          </cell>
        </row>
        <row r="152">
          <cell r="H152" t="str">
            <v>Ass. PACT DUNKERQUE</v>
          </cell>
        </row>
        <row r="153">
          <cell r="H153" t="str">
            <v>Ass. PACT DUNKERQUE ANT. HAZEBROUCK</v>
          </cell>
        </row>
        <row r="154">
          <cell r="H154" t="str">
            <v>Ass. PACT LILLE</v>
          </cell>
        </row>
        <row r="155">
          <cell r="H155" t="str">
            <v>Ass. POINT SERVICE AUX PARTICULIERS</v>
          </cell>
        </row>
        <row r="156">
          <cell r="H156" t="str">
            <v>Ass. PRIM TOIT DOUAISIS</v>
          </cell>
        </row>
        <row r="157">
          <cell r="H157" t="str">
            <v>Ass. SALC - HELLEMMES</v>
          </cell>
        </row>
        <row r="158">
          <cell r="H158" t="str">
            <v>Ass. SECOURS POPULAIRE</v>
          </cell>
        </row>
        <row r="159">
          <cell r="H159" t="str">
            <v>Ass. V.I.S.A CHRS RENAITRE</v>
          </cell>
        </row>
        <row r="160">
          <cell r="H160" t="str">
            <v>Ass. VISA FOYER RENAITRE</v>
          </cell>
        </row>
        <row r="161">
          <cell r="H161" t="str">
            <v>CAF D'ARMENTIERES</v>
          </cell>
        </row>
        <row r="162">
          <cell r="H162" t="str">
            <v>CCAS ARMBOUTS-CAPPEL</v>
          </cell>
        </row>
        <row r="163">
          <cell r="H163" t="str">
            <v>CCAS ARMENTIERES</v>
          </cell>
        </row>
        <row r="164">
          <cell r="H164" t="str">
            <v>CCAS ARNEKE</v>
          </cell>
        </row>
        <row r="165">
          <cell r="H165" t="str">
            <v>CCAS BAILLEUL</v>
          </cell>
        </row>
        <row r="166">
          <cell r="H166" t="str">
            <v>CCAS BERGUES</v>
          </cell>
        </row>
        <row r="167">
          <cell r="H167" t="str">
            <v>CCAS BLARINGHEM</v>
          </cell>
        </row>
        <row r="168">
          <cell r="H168" t="str">
            <v>CCAS BOESCHEPE</v>
          </cell>
        </row>
        <row r="169">
          <cell r="H169" t="str">
            <v>CCAS BOESEGHEM</v>
          </cell>
        </row>
        <row r="170">
          <cell r="H170" t="str">
            <v>CCAS BOURBOURG</v>
          </cell>
        </row>
        <row r="171">
          <cell r="H171" t="str">
            <v>CCAS BRAY-DUNES</v>
          </cell>
        </row>
        <row r="172">
          <cell r="H172" t="str">
            <v>CCAS BROXEELE</v>
          </cell>
        </row>
        <row r="173">
          <cell r="H173" t="str">
            <v>CCAS CAESTRE</v>
          </cell>
        </row>
        <row r="174">
          <cell r="H174" t="str">
            <v>CCAS CAPPELLE-BROUCK</v>
          </cell>
        </row>
        <row r="175">
          <cell r="H175" t="str">
            <v>CCAS CASSEL</v>
          </cell>
        </row>
        <row r="176">
          <cell r="H176" t="str">
            <v>CCAS COUDEKERQUE-BRANCHE</v>
          </cell>
        </row>
        <row r="177">
          <cell r="H177" t="str">
            <v>CCAS DUNKERQUE</v>
          </cell>
        </row>
        <row r="178">
          <cell r="H178" t="str">
            <v>CCAS EBBLINGHEM</v>
          </cell>
        </row>
        <row r="179">
          <cell r="H179" t="str">
            <v>CCAS EECKE</v>
          </cell>
        </row>
        <row r="180">
          <cell r="H180" t="str">
            <v>CCAS ERQUINGHEM-LYS</v>
          </cell>
        </row>
        <row r="181">
          <cell r="H181" t="str">
            <v>CCAS ESQUELBECQ</v>
          </cell>
        </row>
        <row r="182">
          <cell r="H182" t="str">
            <v>CCAS ESTAIRES</v>
          </cell>
        </row>
        <row r="183">
          <cell r="H183" t="str">
            <v>CCAS FORT-MARDYCK</v>
          </cell>
        </row>
        <row r="184">
          <cell r="H184" t="str">
            <v>CCAS FRELINGHIEN</v>
          </cell>
        </row>
        <row r="185">
          <cell r="H185" t="str">
            <v>CCAS GHYVELDE</v>
          </cell>
        </row>
        <row r="186">
          <cell r="H186" t="str">
            <v>CCAS GRANDE-SYNTHE</v>
          </cell>
        </row>
        <row r="187">
          <cell r="H187" t="str">
            <v>CCAS GRAND-FORT-PHILIPPE</v>
          </cell>
        </row>
        <row r="188">
          <cell r="H188" t="str">
            <v>CCAS GRAVELINES</v>
          </cell>
        </row>
        <row r="189">
          <cell r="H189" t="str">
            <v>CCAS HAVERSKERQUE</v>
          </cell>
        </row>
        <row r="190">
          <cell r="H190" t="str">
            <v>CCAS HAZEBROUCK</v>
          </cell>
        </row>
        <row r="191">
          <cell r="H191" t="str">
            <v>CCAS HONDEGHEM</v>
          </cell>
        </row>
        <row r="192">
          <cell r="H192" t="str">
            <v>CCAS HOUPLINES</v>
          </cell>
        </row>
        <row r="193">
          <cell r="H193" t="str">
            <v>CCAS LA CHAPELLE-D'ARMENTIERES</v>
          </cell>
        </row>
        <row r="194">
          <cell r="H194" t="str">
            <v>CCAS LA GORGUE</v>
          </cell>
        </row>
        <row r="195">
          <cell r="H195" t="str">
            <v>CCAS LE CATEAU-CAMBRESIS</v>
          </cell>
        </row>
        <row r="196">
          <cell r="H196" t="str">
            <v>CCAS LEFFRINCKOUCKE</v>
          </cell>
        </row>
        <row r="197">
          <cell r="H197" t="str">
            <v>CCAS LOON-PLAGE</v>
          </cell>
        </row>
        <row r="198">
          <cell r="H198" t="str">
            <v>CCAS LOOS</v>
          </cell>
        </row>
        <row r="199">
          <cell r="H199" t="str">
            <v>CCAS MAIRIE LILLE - FG BETHUNE</v>
          </cell>
        </row>
        <row r="200">
          <cell r="H200" t="str">
            <v>CCAS MAIRIE LILLE - MOULINS</v>
          </cell>
        </row>
        <row r="201">
          <cell r="H201" t="str">
            <v>CCAS MARCQ-EN-BAROEUL</v>
          </cell>
        </row>
        <row r="202">
          <cell r="H202" t="str">
            <v>CCAS MERVILLE</v>
          </cell>
        </row>
        <row r="203">
          <cell r="H203" t="str">
            <v>CCAS MONS-EN-BAROEUL</v>
          </cell>
        </row>
        <row r="204">
          <cell r="H204" t="str">
            <v>CCAS NEUF-BERQUIN</v>
          </cell>
        </row>
        <row r="205">
          <cell r="H205" t="str">
            <v>CCAS NIEPPE</v>
          </cell>
        </row>
        <row r="206">
          <cell r="H206" t="str">
            <v>CCAS NIEURLET</v>
          </cell>
        </row>
        <row r="207">
          <cell r="H207" t="str">
            <v>CCAS PERENCHIES</v>
          </cell>
        </row>
        <row r="208">
          <cell r="H208" t="str">
            <v>CCAS RENESCURE</v>
          </cell>
        </row>
        <row r="209">
          <cell r="H209" t="str">
            <v>CCAS RUBROUCK</v>
          </cell>
        </row>
        <row r="210">
          <cell r="H210" t="str">
            <v>CCAS SAINTE-MARIE-CAPPEL</v>
          </cell>
        </row>
        <row r="211">
          <cell r="H211" t="str">
            <v>CCAS SAINT-POL-SUR-MER</v>
          </cell>
        </row>
        <row r="212">
          <cell r="H212" t="str">
            <v>CCAS SANTES</v>
          </cell>
        </row>
        <row r="213">
          <cell r="H213" t="str">
            <v>CCAS SPYCKER</v>
          </cell>
        </row>
        <row r="214">
          <cell r="H214" t="str">
            <v>CCAS STEENE</v>
          </cell>
        </row>
        <row r="215">
          <cell r="H215" t="str">
            <v>CCAS STRAZEELE</v>
          </cell>
        </row>
        <row r="216">
          <cell r="H216" t="str">
            <v>CCAS TETEGHEM</v>
          </cell>
        </row>
        <row r="217">
          <cell r="H217" t="str">
            <v>CCAS VIEUX-BERQUIN</v>
          </cell>
        </row>
        <row r="218">
          <cell r="H218" t="str">
            <v>CCAS VILLENEUVE-D'ASCQ</v>
          </cell>
        </row>
        <row r="219">
          <cell r="H219" t="str">
            <v>CCAS VOLCKERINCKHOVE</v>
          </cell>
        </row>
        <row r="220">
          <cell r="H220" t="str">
            <v>CCAS WATTEN</v>
          </cell>
        </row>
        <row r="221">
          <cell r="H221" t="str">
            <v>CCAS WORMHOUT</v>
          </cell>
        </row>
        <row r="222">
          <cell r="H222" t="str">
            <v>CCAS ZUYDCOOTE</v>
          </cell>
        </row>
        <row r="223">
          <cell r="H223" t="str">
            <v>EDF DCPP NO CELLULE SOLIDARITE</v>
          </cell>
        </row>
        <row r="224">
          <cell r="H224" t="str">
            <v>FATIMA HAMAIDIA</v>
          </cell>
        </row>
        <row r="225">
          <cell r="H225" t="str">
            <v>FOYER CHRS THERESE CAULIER</v>
          </cell>
        </row>
        <row r="226">
          <cell r="H226" t="str">
            <v>FOYER LES MYOSOTIS</v>
          </cell>
        </row>
        <row r="227">
          <cell r="H227" t="str">
            <v>FOYER MEF DES FLANDRES INTERIEURES</v>
          </cell>
        </row>
        <row r="228">
          <cell r="H228" t="str">
            <v>HLM CMH - SLE</v>
          </cell>
        </row>
        <row r="229">
          <cell r="H229" t="str">
            <v>HLM COTTAGE SOCIAL FLANDRES</v>
          </cell>
        </row>
        <row r="230">
          <cell r="H230" t="str">
            <v>HLM HABITAT DU NORD</v>
          </cell>
        </row>
        <row r="231">
          <cell r="H231" t="str">
            <v>HLM HABITAT DU NORD</v>
          </cell>
        </row>
        <row r="232">
          <cell r="H232" t="str">
            <v>HLM LA MAISON FLAMANDE</v>
          </cell>
        </row>
        <row r="233">
          <cell r="H233" t="str">
            <v>HLM LOGIS 62</v>
          </cell>
        </row>
        <row r="234">
          <cell r="H234" t="str">
            <v>HLM LOGIS 62</v>
          </cell>
        </row>
        <row r="235">
          <cell r="H235" t="str">
            <v>HLM SLE - LILLE</v>
          </cell>
        </row>
        <row r="236">
          <cell r="H236" t="str">
            <v>ICF NORD-EST DUNKERQUE</v>
          </cell>
        </row>
        <row r="237">
          <cell r="H237" t="str">
            <v>ICF NORD-EST LENS</v>
          </cell>
        </row>
        <row r="238">
          <cell r="H238" t="str">
            <v>INVESTISSEMENTS ET PATRIMOINE</v>
          </cell>
        </row>
        <row r="239">
          <cell r="H239" t="str">
            <v>LA FORET</v>
          </cell>
        </row>
        <row r="240">
          <cell r="H240" t="str">
            <v>LA MAISON FLAMANDE</v>
          </cell>
        </row>
        <row r="241">
          <cell r="H241" t="str">
            <v>LA MAISON FLAMANDE</v>
          </cell>
        </row>
        <row r="242">
          <cell r="H242" t="str">
            <v>LMH</v>
          </cell>
        </row>
        <row r="243">
          <cell r="H243" t="str">
            <v>LMH AGENCE DE LILLE CENTRE</v>
          </cell>
        </row>
        <row r="244">
          <cell r="H244" t="str">
            <v>MARIE HELENE DEZITTER</v>
          </cell>
        </row>
        <row r="245">
          <cell r="H245" t="str">
            <v>PARTENORD HABITAT DUNKERQUE</v>
          </cell>
        </row>
        <row r="246">
          <cell r="H246" t="str">
            <v>PARTENORD HABITAT G. SYNTHE</v>
          </cell>
        </row>
        <row r="247">
          <cell r="H247" t="str">
            <v>PARTENORD HABITAT TETEGHEM</v>
          </cell>
        </row>
        <row r="248">
          <cell r="H248" t="str">
            <v>PARTENORD HABITAT TOURCOING</v>
          </cell>
        </row>
        <row r="249">
          <cell r="H249" t="str">
            <v>S.R.C.J</v>
          </cell>
        </row>
        <row r="250">
          <cell r="H250" t="str">
            <v>SCI BADEC</v>
          </cell>
        </row>
        <row r="251">
          <cell r="H251" t="str">
            <v>tutelle AGSS - UDAF LILLE</v>
          </cell>
        </row>
        <row r="252">
          <cell r="H252" t="str">
            <v>tutelle ARIANE - MONS EN BAROEUL</v>
          </cell>
        </row>
        <row r="253">
          <cell r="H253" t="str">
            <v>UTPAS ARMENTIERES</v>
          </cell>
        </row>
        <row r="254">
          <cell r="H254" t="str">
            <v>UTPAS BAILLEUL MERVILLE</v>
          </cell>
        </row>
        <row r="255">
          <cell r="H255" t="str">
            <v>UTPAS BAILLEUL MERVILLE / MERVILLE</v>
          </cell>
        </row>
        <row r="256">
          <cell r="H256" t="str">
            <v>UTPAS BERGUES COUDEKERQUE</v>
          </cell>
        </row>
        <row r="257">
          <cell r="H257" t="str">
            <v>UTPAS DUNKERQUE EST HONDSCHOOTE</v>
          </cell>
        </row>
        <row r="258">
          <cell r="H258" t="str">
            <v>UTPAS DUNKERQUE WORMHOUT</v>
          </cell>
        </row>
        <row r="259">
          <cell r="H259" t="str">
            <v>UTPAS GRAVELINES BOURBOURG</v>
          </cell>
        </row>
        <row r="260">
          <cell r="H260" t="str">
            <v>UTPAS HALLUIN</v>
          </cell>
        </row>
        <row r="261">
          <cell r="H261" t="str">
            <v>UTPAS HAUBOURDIN LA BASSEE</v>
          </cell>
        </row>
        <row r="262">
          <cell r="H262" t="str">
            <v>UTPAS HAZEBROUCK</v>
          </cell>
        </row>
        <row r="263">
          <cell r="H263" t="str">
            <v>UTPAS LA MADELEINE</v>
          </cell>
        </row>
        <row r="264">
          <cell r="H264" t="str">
            <v>UTPAS LILLE NORD</v>
          </cell>
        </row>
        <row r="265">
          <cell r="H265" t="str">
            <v>UTPAS LILLE SUD</v>
          </cell>
        </row>
        <row r="266">
          <cell r="H266" t="str">
            <v>UTPAS LOMME LAMBERSART</v>
          </cell>
        </row>
        <row r="267">
          <cell r="H267" t="str">
            <v>UTPAS MARCQ MONS EN BAROEUL</v>
          </cell>
        </row>
        <row r="268">
          <cell r="H268" t="str">
            <v>UTPAS TOURCOING MOUVAUX</v>
          </cell>
        </row>
        <row r="269">
          <cell r="H269" t="str">
            <v>UTPAS TOURCOING NEUVILLE</v>
          </cell>
        </row>
        <row r="270">
          <cell r="H270" t="str">
            <v>AUTRE INSTRUCTEUR</v>
          </cell>
        </row>
        <row r="271">
          <cell r="H271" t="str">
            <v>AIVS</v>
          </cell>
        </row>
        <row r="272">
          <cell r="H272" t="str">
            <v>Ass. AARS-SERVICE HABITER ENSEMBLE</v>
          </cell>
        </row>
        <row r="273">
          <cell r="H273" t="str">
            <v>Ass. ACCUEIL FRATERNEL ROUBAISIEN</v>
          </cell>
        </row>
        <row r="274">
          <cell r="H274" t="str">
            <v>Ass. ACTION COLLECTIVE D'INSERTION</v>
          </cell>
        </row>
        <row r="275">
          <cell r="H275" t="str">
            <v>Ass. ADNSEA - ARRAS</v>
          </cell>
        </row>
        <row r="276">
          <cell r="H276" t="str">
            <v>Ass. AERS BETHEL</v>
          </cell>
        </row>
        <row r="277">
          <cell r="H277" t="str">
            <v>Ass. AFEJI LA PHALECQUE</v>
          </cell>
        </row>
        <row r="278">
          <cell r="H278" t="str">
            <v>Ass. AFR</v>
          </cell>
        </row>
        <row r="279">
          <cell r="H279" t="str">
            <v>Ass. AGSS DE L UDAF</v>
          </cell>
        </row>
        <row r="280">
          <cell r="H280" t="str">
            <v>Ass. AGSS UDAF SERVICE MAJEURS</v>
          </cell>
        </row>
        <row r="281">
          <cell r="H281" t="str">
            <v>Ass. AIR</v>
          </cell>
        </row>
        <row r="282">
          <cell r="H282" t="str">
            <v>Ass. AMITIE PARTAGE ROUBAIX</v>
          </cell>
        </row>
        <row r="283">
          <cell r="H283" t="str">
            <v>Ass. ANITA</v>
          </cell>
        </row>
        <row r="284">
          <cell r="H284" t="str">
            <v>Ass. APU MOULINS</v>
          </cell>
        </row>
        <row r="285">
          <cell r="H285" t="str">
            <v>Ass. APU ROUBAIX</v>
          </cell>
        </row>
        <row r="286">
          <cell r="H286" t="str">
            <v>Ass. APU VIEUX LILLE</v>
          </cell>
        </row>
        <row r="287">
          <cell r="H287" t="str">
            <v>Ass. APU WAZEMMES</v>
          </cell>
        </row>
        <row r="288">
          <cell r="H288" t="str">
            <v>Ass. ARCADIS</v>
          </cell>
        </row>
        <row r="289">
          <cell r="H289" t="str">
            <v>Ass. ASAPN CENTRE VAUBAN</v>
          </cell>
        </row>
        <row r="290">
          <cell r="H290" t="str">
            <v>Ass. CAP FERRET</v>
          </cell>
        </row>
        <row r="291">
          <cell r="H291" t="str">
            <v>Ass. CAPHARNAUM</v>
          </cell>
        </row>
        <row r="292">
          <cell r="H292" t="str">
            <v>Ass. CEFR</v>
          </cell>
        </row>
        <row r="293">
          <cell r="H293" t="str">
            <v>Ass. CENTRE SOCIAL BASSE MAZURE</v>
          </cell>
        </row>
        <row r="294">
          <cell r="H294" t="str">
            <v>Ass. CHAMP MARIE</v>
          </cell>
        </row>
        <row r="295">
          <cell r="H295" t="str">
            <v>Ass. CIDF - ROUBAIX</v>
          </cell>
        </row>
        <row r="296">
          <cell r="H296" t="str">
            <v>Ass. CIDF - TOURCOING</v>
          </cell>
        </row>
        <row r="297">
          <cell r="H297" t="str">
            <v>Ass. CLCV CONS. LOGEMENT CADRE VIE</v>
          </cell>
        </row>
        <row r="298">
          <cell r="H298" t="str">
            <v>Ass. CLIC - ROUBAIX</v>
          </cell>
        </row>
        <row r="299">
          <cell r="H299" t="str">
            <v>Ass. COLLECTIF LOCAL LOGEMENT</v>
          </cell>
        </row>
        <row r="300">
          <cell r="H300" t="str">
            <v>Ass. ESPACE REUSSIR</v>
          </cell>
        </row>
        <row r="301">
          <cell r="H301" t="str">
            <v>Ass. FARE</v>
          </cell>
        </row>
        <row r="302">
          <cell r="H302" t="str">
            <v>Ass. FOYER REGAIN</v>
          </cell>
        </row>
        <row r="303">
          <cell r="H303" t="str">
            <v>Ass. GRAAL - LILLE</v>
          </cell>
        </row>
        <row r="304">
          <cell r="H304" t="str">
            <v>Ass. GRAAL - ROUBAIX</v>
          </cell>
        </row>
        <row r="305">
          <cell r="H305" t="str">
            <v>Ass. HOME DES FLANDRES</v>
          </cell>
        </row>
        <row r="306">
          <cell r="H306" t="str">
            <v>Ass. INTERM'AIDE</v>
          </cell>
        </row>
        <row r="307">
          <cell r="H307" t="str">
            <v>Ass. LAFERME AUX LOISIRS</v>
          </cell>
        </row>
        <row r="308">
          <cell r="H308" t="str">
            <v>Ass. LES PTS FRERES DS PAUVRES</v>
          </cell>
        </row>
        <row r="309">
          <cell r="H309" t="str">
            <v>Ass. LOUISE MICHEL</v>
          </cell>
        </row>
        <row r="310">
          <cell r="H310" t="str">
            <v>Ass. MAISON FAMILIAL P. CARON</v>
          </cell>
        </row>
        <row r="311">
          <cell r="H311" t="str">
            <v>Ass. MARTINE BERNARD</v>
          </cell>
        </row>
        <row r="312">
          <cell r="H312" t="str">
            <v>Ass. MISSION LOCALE TOURCOING</v>
          </cell>
        </row>
        <row r="313">
          <cell r="H313" t="str">
            <v>Ass. OSLO</v>
          </cell>
        </row>
        <row r="314">
          <cell r="H314" t="str">
            <v>Ass. PACT ARMENTIERES</v>
          </cell>
        </row>
        <row r="315">
          <cell r="H315" t="str">
            <v>Ass. PACT LILLE</v>
          </cell>
        </row>
        <row r="316">
          <cell r="H316" t="str">
            <v>Ass. PACT ROUBAIX</v>
          </cell>
        </row>
        <row r="317">
          <cell r="H317" t="str">
            <v>Ass. PACT TOURCOING</v>
          </cell>
        </row>
        <row r="318">
          <cell r="H318" t="str">
            <v>Ass. POINT SERVICE AUX PARTICULIERS</v>
          </cell>
        </row>
        <row r="319">
          <cell r="H319" t="str">
            <v>Ass. POINT SERVICE AUX PARTICULIERS</v>
          </cell>
        </row>
        <row r="320">
          <cell r="H320" t="str">
            <v>Ass. POINT SERVICE AUX PARTICULIERS</v>
          </cell>
        </row>
        <row r="321">
          <cell r="H321" t="str">
            <v>Ass. PSP</v>
          </cell>
        </row>
        <row r="322">
          <cell r="H322" t="str">
            <v>Ass. REAGIR</v>
          </cell>
        </row>
        <row r="323">
          <cell r="H323" t="str">
            <v>Ass. RELAIS SOLEIL TOURQUENNOIS</v>
          </cell>
        </row>
        <row r="324">
          <cell r="H324" t="str">
            <v>Ass. RESIDENCE PLUS</v>
          </cell>
        </row>
        <row r="325">
          <cell r="H325" t="str">
            <v>Ass. SALC - HELLEMMES</v>
          </cell>
        </row>
        <row r="326">
          <cell r="H326" t="str">
            <v>Ass. SECOURS POPULAIRE</v>
          </cell>
        </row>
        <row r="327">
          <cell r="H327" t="str">
            <v>Ass. SOURDMEDIA</v>
          </cell>
        </row>
        <row r="328">
          <cell r="H328" t="str">
            <v>Ass. UNION DES FAMILLES</v>
          </cell>
        </row>
        <row r="329">
          <cell r="H329" t="str">
            <v>Ass. VISA</v>
          </cell>
        </row>
        <row r="330">
          <cell r="H330" t="str">
            <v>Ass. VISA-FOYER REALITE</v>
          </cell>
        </row>
        <row r="331">
          <cell r="H331" t="str">
            <v>Ass. VOIX DE NANAS</v>
          </cell>
        </row>
        <row r="332">
          <cell r="H332" t="str">
            <v>CAF DE ROUBAIX</v>
          </cell>
        </row>
        <row r="333">
          <cell r="H333" t="str">
            <v>CCAS BONDUES</v>
          </cell>
        </row>
        <row r="334">
          <cell r="H334" t="str">
            <v>CCAS BOUSBECQUE</v>
          </cell>
        </row>
        <row r="335">
          <cell r="H335" t="str">
            <v>CCAS COMINES</v>
          </cell>
        </row>
        <row r="336">
          <cell r="H336" t="str">
            <v>CCAS CROIX</v>
          </cell>
        </row>
        <row r="337">
          <cell r="H337" t="str">
            <v>CCAS DEULEMONT</v>
          </cell>
        </row>
        <row r="338">
          <cell r="H338" t="str">
            <v>CCAS HALLUIN</v>
          </cell>
        </row>
        <row r="339">
          <cell r="H339" t="str">
            <v>CCAS HEM</v>
          </cell>
        </row>
        <row r="340">
          <cell r="H340" t="str">
            <v>CCAS LAMBERSART</v>
          </cell>
        </row>
        <row r="341">
          <cell r="H341" t="str">
            <v>CCAS LEERS</v>
          </cell>
        </row>
        <row r="342">
          <cell r="H342" t="str">
            <v>CCAS LILLE</v>
          </cell>
        </row>
        <row r="343">
          <cell r="H343" t="str">
            <v>CCAS LINSELLES</v>
          </cell>
        </row>
        <row r="344">
          <cell r="H344" t="str">
            <v>CCAS LOMME</v>
          </cell>
        </row>
        <row r="345">
          <cell r="H345" t="str">
            <v>CCAS LOOS</v>
          </cell>
        </row>
        <row r="346">
          <cell r="H346" t="str">
            <v>CCAS LYS-LEZ-LANNOY</v>
          </cell>
        </row>
        <row r="347">
          <cell r="H347" t="str">
            <v>CCAS MAIRIE LILLE - CENTRE</v>
          </cell>
        </row>
        <row r="348">
          <cell r="H348" t="str">
            <v>CCAS MAIRIE LILLE - FIVES</v>
          </cell>
        </row>
        <row r="349">
          <cell r="H349" t="str">
            <v>CCAS MAIRIE LILLE - LILLE SUD</v>
          </cell>
        </row>
        <row r="350">
          <cell r="H350" t="str">
            <v>CCAS MAIRIE LILLE - MOULINS</v>
          </cell>
        </row>
        <row r="351">
          <cell r="H351" t="str">
            <v>CCAS MAIRIE LILLE - WAZEMMES</v>
          </cell>
        </row>
        <row r="352">
          <cell r="H352" t="str">
            <v>CCAS MARCQ-EN-BAROEUL</v>
          </cell>
        </row>
        <row r="353">
          <cell r="H353" t="str">
            <v>CCAS MARQUETTE-LEZ-LILLE</v>
          </cell>
        </row>
        <row r="354">
          <cell r="H354" t="str">
            <v>CCAS MONS-EN-BAROEUL</v>
          </cell>
        </row>
        <row r="355">
          <cell r="H355" t="str">
            <v>CCAS NEUVILLE-EN-FERRAIN</v>
          </cell>
        </row>
        <row r="356">
          <cell r="H356" t="str">
            <v>CCAS QUESNOY-SUR-DEULE</v>
          </cell>
        </row>
        <row r="357">
          <cell r="H357" t="str">
            <v>CCAS RONCQ</v>
          </cell>
        </row>
        <row r="358">
          <cell r="H358" t="str">
            <v>CCAS ROUBAIX</v>
          </cell>
        </row>
        <row r="359">
          <cell r="H359" t="str">
            <v>CCAS TOURCOING</v>
          </cell>
        </row>
        <row r="360">
          <cell r="H360" t="str">
            <v>CCAS VILLENEUVE-D'ASCQ</v>
          </cell>
        </row>
        <row r="361">
          <cell r="H361" t="str">
            <v>CCAS WASQUEHAL</v>
          </cell>
        </row>
        <row r="362">
          <cell r="H362" t="str">
            <v>CCAS WATTRELOS</v>
          </cell>
        </row>
        <row r="363">
          <cell r="H363" t="str">
            <v>CCAS WERVICQ-SUD</v>
          </cell>
        </row>
        <row r="364">
          <cell r="H364" t="str">
            <v>Centre DE PREVENTION SANTE - ROUBAIX</v>
          </cell>
        </row>
        <row r="365">
          <cell r="H365" t="str">
            <v>Centre MATERNEL LA MAISONNEE</v>
          </cell>
        </row>
        <row r="366">
          <cell r="H366" t="str">
            <v>Centre SOCIAL BASSE MASURE</v>
          </cell>
        </row>
        <row r="367">
          <cell r="H367" t="str">
            <v>Centre SOCIAL BELENCONTRE</v>
          </cell>
        </row>
        <row r="368">
          <cell r="H368" t="str">
            <v>Centre SOCIAL BOILLY</v>
          </cell>
        </row>
        <row r="369">
          <cell r="H369" t="str">
            <v>Centre SOCIAL CULTUREL DES PHALEMPINS</v>
          </cell>
        </row>
        <row r="370">
          <cell r="H370" t="str">
            <v>Centre SOCIAL DE LA BOURGOGNE</v>
          </cell>
        </row>
        <row r="371">
          <cell r="H371" t="str">
            <v>Centre SOCIAL DE LA MOUSSERIE</v>
          </cell>
        </row>
        <row r="372">
          <cell r="H372" t="str">
            <v>Centre SOCIAL DE L'ALMA</v>
          </cell>
        </row>
        <row r="373">
          <cell r="H373" t="str">
            <v>Centre SOCIAL DE L'AVENIR WATTRELOS</v>
          </cell>
        </row>
        <row r="374">
          <cell r="H374" t="str">
            <v>Centre SOCIAL DE L'HOMMELET</v>
          </cell>
        </row>
        <row r="375">
          <cell r="H375" t="str">
            <v>Centre SOCIAL DES 3 QUARTIERS</v>
          </cell>
        </row>
        <row r="376">
          <cell r="H376" t="str">
            <v>Centre SOCIAL DES HAUTS CHAMPS</v>
          </cell>
        </row>
        <row r="377">
          <cell r="H377" t="str">
            <v>Centre SOCIAL DES HAUTS CHAMPS</v>
          </cell>
        </row>
        <row r="378">
          <cell r="H378" t="str">
            <v>Centre SOCIAL DES TROIS PONTS</v>
          </cell>
        </row>
        <row r="379">
          <cell r="H379" t="str">
            <v>Centre SOCIAL DU PILE</v>
          </cell>
        </row>
        <row r="380">
          <cell r="H380" t="str">
            <v>Centre SOCIAL ECHO</v>
          </cell>
        </row>
        <row r="381">
          <cell r="H381" t="str">
            <v>Centre SOCIAL FRESNOY</v>
          </cell>
        </row>
        <row r="382">
          <cell r="H382" t="str">
            <v>Centre SOCIAL LABOUREUR</v>
          </cell>
        </row>
        <row r="383">
          <cell r="H383" t="str">
            <v>Centre SOCIAL MARLIERE</v>
          </cell>
        </row>
        <row r="384">
          <cell r="H384" t="str">
            <v>Centre SOCIAL MOULIN POTENNERIE</v>
          </cell>
        </row>
        <row r="385">
          <cell r="H385" t="str">
            <v>Centre SOCIAL NAUTILUS</v>
          </cell>
        </row>
        <row r="386">
          <cell r="H386" t="str">
            <v>Centre SOCIAL SAINT EXUPERY</v>
          </cell>
        </row>
        <row r="387">
          <cell r="H387" t="str">
            <v>Centre SOCIAL SAINT ROCH</v>
          </cell>
        </row>
        <row r="388">
          <cell r="H388" t="str">
            <v>CIRCONSCRIPTION SERVICE SOCIAL</v>
          </cell>
        </row>
        <row r="389">
          <cell r="H389" t="str">
            <v>CPAM DE ROUBAIX</v>
          </cell>
        </row>
        <row r="390">
          <cell r="H390" t="str">
            <v>CPAM DE TOURCOING</v>
          </cell>
        </row>
        <row r="391">
          <cell r="H391" t="str">
            <v>CRAM NORD PICARDIE</v>
          </cell>
        </row>
        <row r="392">
          <cell r="H392" t="str">
            <v>FOYER ADOMA</v>
          </cell>
        </row>
        <row r="393">
          <cell r="H393" t="str">
            <v>FOYER ARELI</v>
          </cell>
        </row>
        <row r="394">
          <cell r="H394" t="str">
            <v>FOYER REGAIN</v>
          </cell>
        </row>
        <row r="395">
          <cell r="H395" t="str">
            <v>FOYER RENOVATION</v>
          </cell>
        </row>
        <row r="396">
          <cell r="H396" t="str">
            <v>FOYER SONACOTRA</v>
          </cell>
        </row>
        <row r="397">
          <cell r="H397" t="str">
            <v>FSL METROP. ROUBAIX TOURCOING</v>
          </cell>
        </row>
        <row r="398">
          <cell r="H398" t="str">
            <v>GDF SOLIDARITE - DUNKERQUE</v>
          </cell>
        </row>
        <row r="399">
          <cell r="H399" t="str">
            <v>HLM CMH</v>
          </cell>
        </row>
        <row r="400">
          <cell r="H400" t="str">
            <v>HLM CMH - LOGICIL</v>
          </cell>
        </row>
        <row r="401">
          <cell r="H401" t="str">
            <v>HLM CMH AGENCE NATIONS UNIES</v>
          </cell>
        </row>
        <row r="402">
          <cell r="H402" t="str">
            <v>HLM NOTRE LOGIS</v>
          </cell>
        </row>
        <row r="403">
          <cell r="H403" t="str">
            <v>HOPITAL LUCIEN BONAFE</v>
          </cell>
        </row>
        <row r="404">
          <cell r="H404" t="str">
            <v>IMMOBILIERE RAVEL</v>
          </cell>
        </row>
        <row r="405">
          <cell r="H405" t="str">
            <v>INSERM</v>
          </cell>
        </row>
        <row r="406">
          <cell r="H406" t="str">
            <v>LG 59</v>
          </cell>
        </row>
        <row r="407">
          <cell r="H407" t="str">
            <v>LMH</v>
          </cell>
        </row>
        <row r="408">
          <cell r="H408" t="str">
            <v>LMH AGENCE DE LILLE CENTRE</v>
          </cell>
        </row>
        <row r="409">
          <cell r="H409" t="str">
            <v>LMH VERSANT NORD</v>
          </cell>
        </row>
        <row r="410">
          <cell r="H410" t="str">
            <v>Mairie de ANNEXE DU SAPIN VERT</v>
          </cell>
        </row>
        <row r="411">
          <cell r="H411" t="str">
            <v>Mairie de LYS LES LANNOY</v>
          </cell>
        </row>
        <row r="412">
          <cell r="H412" t="str">
            <v>PARTENORD HABITAT SIEGE SOCIAL</v>
          </cell>
        </row>
        <row r="413">
          <cell r="H413" t="str">
            <v>PARTENORD HABITAT TOURCOING</v>
          </cell>
        </row>
        <row r="414">
          <cell r="H414" t="str">
            <v>REVENUS FONCIERS</v>
          </cell>
        </row>
        <row r="415">
          <cell r="H415" t="str">
            <v>SCI HEXAGONE</v>
          </cell>
        </row>
        <row r="416">
          <cell r="H416" t="str">
            <v>tutelle AGSS - UDAF LILLE</v>
          </cell>
        </row>
        <row r="417">
          <cell r="H417" t="str">
            <v>tutelle AGSS - UDAF ROUBAIX</v>
          </cell>
        </row>
        <row r="418">
          <cell r="H418" t="str">
            <v>tutelle AGSS - UDAF TOURCOING</v>
          </cell>
        </row>
        <row r="419">
          <cell r="H419" t="str">
            <v>tutelle ASAPN</v>
          </cell>
        </row>
        <row r="420">
          <cell r="H420" t="str">
            <v>tutelle ASS ARIANE</v>
          </cell>
        </row>
        <row r="421">
          <cell r="H421" t="str">
            <v>tutelle ATI - TOURCOING</v>
          </cell>
        </row>
        <row r="422">
          <cell r="H422" t="str">
            <v>UTPAS CAMBRAI MARCOING</v>
          </cell>
        </row>
        <row r="423">
          <cell r="H423" t="str">
            <v>UTPAS CYSOING PONT A MARCQ</v>
          </cell>
        </row>
        <row r="424">
          <cell r="H424" t="str">
            <v>UTPAS HALLUIN</v>
          </cell>
        </row>
        <row r="425">
          <cell r="H425" t="str">
            <v>UTPAS HAUBOURDIN LA BASSEE</v>
          </cell>
        </row>
        <row r="426">
          <cell r="H426" t="str">
            <v>UTPAS HELLEMMES</v>
          </cell>
        </row>
        <row r="427">
          <cell r="H427" t="str">
            <v>UTPAS LA MADELEINE</v>
          </cell>
        </row>
        <row r="428">
          <cell r="H428" t="str">
            <v>UTPAS LILLE EST</v>
          </cell>
        </row>
        <row r="429">
          <cell r="H429" t="str">
            <v>UTPAS LILLE SUD</v>
          </cell>
        </row>
        <row r="430">
          <cell r="H430" t="str">
            <v>UTPAS LOMME LAMBERSART</v>
          </cell>
        </row>
        <row r="431">
          <cell r="H431" t="str">
            <v>UTPAS MARCQ MONS EN BAROEUL</v>
          </cell>
        </row>
        <row r="432">
          <cell r="H432" t="str">
            <v>UTPAS ROUBAIX CENTRE</v>
          </cell>
        </row>
        <row r="433">
          <cell r="H433" t="str">
            <v>UTPAS ROUBAIX CROIX WASQUEHAL</v>
          </cell>
        </row>
        <row r="434">
          <cell r="H434" t="str">
            <v>UTPAS ROUBAIX HEM</v>
          </cell>
        </row>
        <row r="435">
          <cell r="H435" t="str">
            <v>UTPAS SECLIN</v>
          </cell>
        </row>
        <row r="436">
          <cell r="H436" t="str">
            <v>UTPAS TOURCOING MOUVAUX</v>
          </cell>
        </row>
        <row r="437">
          <cell r="H437" t="str">
            <v>UTPAS TOURCOING NEUVILLE</v>
          </cell>
        </row>
        <row r="438">
          <cell r="H438" t="str">
            <v>UTPAS VILLENEUVE D'ASCQ</v>
          </cell>
        </row>
        <row r="439">
          <cell r="H439" t="str">
            <v>UTPAS WATTRELOS LEERS</v>
          </cell>
        </row>
        <row r="440">
          <cell r="H440" t="str">
            <v>AUTRE INSTRUCTEUR</v>
          </cell>
        </row>
        <row r="441">
          <cell r="H441" t="str">
            <v>AIVS</v>
          </cell>
        </row>
        <row r="442">
          <cell r="H442" t="str">
            <v>Ass. ACCUEIL ET PROMOTION SAMBRE</v>
          </cell>
        </row>
        <row r="443">
          <cell r="H443" t="str">
            <v>Ass. ACID - FOURMIES</v>
          </cell>
        </row>
        <row r="444">
          <cell r="H444" t="str">
            <v>Ass. ACID - MAUBEUGE</v>
          </cell>
        </row>
        <row r="445">
          <cell r="H445" t="str">
            <v>Ass. ACTION</v>
          </cell>
        </row>
        <row r="446">
          <cell r="H446" t="str">
            <v>Ass. ADEFI</v>
          </cell>
        </row>
        <row r="447">
          <cell r="H447" t="str">
            <v>Ass. ADSSEAD</v>
          </cell>
        </row>
        <row r="448">
          <cell r="H448" t="str">
            <v>Ass. AGSS DE L UDAF</v>
          </cell>
        </row>
        <row r="449">
          <cell r="H449" t="str">
            <v>Ass. AGSS UDAF SERVICE MAJEURS</v>
          </cell>
        </row>
        <row r="450">
          <cell r="H450" t="str">
            <v>Ass. ARPE</v>
          </cell>
        </row>
        <row r="451">
          <cell r="H451" t="str">
            <v>Ass. ASAPN</v>
          </cell>
        </row>
        <row r="452">
          <cell r="H452" t="str">
            <v>Ass. ASDAHC</v>
          </cell>
        </row>
        <row r="453">
          <cell r="H453" t="str">
            <v>Ass. ASDAHC</v>
          </cell>
        </row>
        <row r="454">
          <cell r="H454" t="str">
            <v>Ass. AVENIR JEUNES</v>
          </cell>
        </row>
        <row r="455">
          <cell r="H455" t="str">
            <v>Ass. CLIC - FOURMIES</v>
          </cell>
        </row>
        <row r="456">
          <cell r="H456" t="str">
            <v>Ass. COLLECTIF LOCAL LOGEMENT</v>
          </cell>
        </row>
        <row r="457">
          <cell r="H457" t="str">
            <v>Ass. ENTR'AIDE</v>
          </cell>
        </row>
        <row r="458">
          <cell r="H458" t="str">
            <v>Ass. HABITAT POUR TOUS</v>
          </cell>
        </row>
        <row r="459">
          <cell r="H459" t="str">
            <v>Ass. HAVRE</v>
          </cell>
        </row>
        <row r="460">
          <cell r="H460" t="str">
            <v>Ass. LA MAISON DES ENFANTS</v>
          </cell>
        </row>
        <row r="461">
          <cell r="H461" t="str">
            <v>Ass. L'ETAPE</v>
          </cell>
        </row>
        <row r="462">
          <cell r="H462" t="str">
            <v>Ass. PACT AVESNOIS</v>
          </cell>
        </row>
        <row r="463">
          <cell r="H463" t="str">
            <v>Ass. PACT CAMBRESIS</v>
          </cell>
        </row>
        <row r="464">
          <cell r="H464" t="str">
            <v>Ass. PACT DOUAISIS</v>
          </cell>
        </row>
        <row r="465">
          <cell r="H465" t="str">
            <v>Ass. PACT DU HAINAUT</v>
          </cell>
        </row>
        <row r="466">
          <cell r="H466" t="str">
            <v>Ass. PARALYSES DE FRANCE PERPIGNAN</v>
          </cell>
        </row>
        <row r="467">
          <cell r="H467" t="str">
            <v>Ass. PRIM TOIT AVESNOIS</v>
          </cell>
        </row>
        <row r="468">
          <cell r="H468" t="str">
            <v>Ass. PRIM TOIT CAMBRESIS</v>
          </cell>
        </row>
        <row r="469">
          <cell r="H469" t="str">
            <v>Ass. SOCIETE SAINT VINCENT DE PAUL</v>
          </cell>
        </row>
        <row r="470">
          <cell r="H470" t="str">
            <v>Ass. SOLIDARITE MULTI-SERVICES</v>
          </cell>
        </row>
        <row r="471">
          <cell r="H471" t="str">
            <v>Ass. SYNERGIE</v>
          </cell>
        </row>
        <row r="472">
          <cell r="H472" t="str">
            <v>CAF DE CAMBRAI</v>
          </cell>
        </row>
        <row r="473">
          <cell r="H473" t="str">
            <v>CCAS ANOR</v>
          </cell>
        </row>
        <row r="474">
          <cell r="H474" t="str">
            <v>CCAS ARLEUX</v>
          </cell>
        </row>
        <row r="475">
          <cell r="H475" t="str">
            <v>CCAS ASSEVENT</v>
          </cell>
        </row>
        <row r="476">
          <cell r="H476" t="str">
            <v>CCAS AUBENCHEUL-AU-BAC</v>
          </cell>
        </row>
        <row r="477">
          <cell r="H477" t="str">
            <v>CCAS AULNOYE-AYMERIES</v>
          </cell>
        </row>
        <row r="478">
          <cell r="H478" t="str">
            <v>CCAS AVESNELLES</v>
          </cell>
        </row>
        <row r="479">
          <cell r="H479" t="str">
            <v>CCAS AVESNES-LES-AUBERT</v>
          </cell>
        </row>
        <row r="480">
          <cell r="H480" t="str">
            <v>CCAS BACHANT</v>
          </cell>
        </row>
        <row r="481">
          <cell r="H481" t="str">
            <v>CCAS BANTIGNY</v>
          </cell>
        </row>
        <row r="482">
          <cell r="H482" t="str">
            <v>CCAS BAVAY</v>
          </cell>
        </row>
        <row r="483">
          <cell r="H483" t="str">
            <v>CCAS BAZUEL</v>
          </cell>
        </row>
        <row r="484">
          <cell r="H484" t="str">
            <v>CCAS BEAUDIGNIES</v>
          </cell>
        </row>
        <row r="485">
          <cell r="H485" t="str">
            <v>CCAS BEAUFORT</v>
          </cell>
        </row>
        <row r="486">
          <cell r="H486" t="str">
            <v>CCAS BEAUMONT-EN-CAMBRESIS</v>
          </cell>
        </row>
        <row r="487">
          <cell r="H487" t="str">
            <v>CCAS BEAURIEUX</v>
          </cell>
        </row>
        <row r="488">
          <cell r="H488" t="str">
            <v>CCAS BEAUVOIS-EN-CAMBRESIS</v>
          </cell>
        </row>
        <row r="489">
          <cell r="H489" t="str">
            <v>CCAS BERMERAIN</v>
          </cell>
        </row>
        <row r="490">
          <cell r="H490" t="str">
            <v>CCAS BERMERIES</v>
          </cell>
        </row>
        <row r="491">
          <cell r="H491" t="str">
            <v>CCAS BERTRY</v>
          </cell>
        </row>
        <row r="492">
          <cell r="H492" t="str">
            <v>CCAS BEUGNIES</v>
          </cell>
        </row>
        <row r="493">
          <cell r="H493" t="str">
            <v>CCAS BOUSIES</v>
          </cell>
        </row>
        <row r="494">
          <cell r="H494" t="str">
            <v>CCAS BOUSSOIS</v>
          </cell>
        </row>
        <row r="495">
          <cell r="H495" t="str">
            <v>CCAS BRIASTRE</v>
          </cell>
        </row>
        <row r="496">
          <cell r="H496" t="str">
            <v>CCAS BRUAY-SUR-L'ESCAUT</v>
          </cell>
        </row>
        <row r="497">
          <cell r="H497" t="str">
            <v>CCAS BUSIGNY</v>
          </cell>
        </row>
        <row r="498">
          <cell r="H498" t="str">
            <v>CCAS CAMBRAI</v>
          </cell>
        </row>
        <row r="499">
          <cell r="H499" t="str">
            <v>CCAS CARNIERES</v>
          </cell>
        </row>
        <row r="500">
          <cell r="H500" t="str">
            <v>CCAS CATILLON-SUR-SAMBRE</v>
          </cell>
        </row>
        <row r="501">
          <cell r="H501" t="str">
            <v>CCAS CATTENIERES</v>
          </cell>
        </row>
        <row r="502">
          <cell r="H502" t="str">
            <v>CCAS CAUDRY</v>
          </cell>
        </row>
        <row r="503">
          <cell r="H503" t="str">
            <v>CCAS CAUROIR</v>
          </cell>
        </row>
        <row r="504">
          <cell r="H504" t="str">
            <v>CCAS CLAIRFAYTS</v>
          </cell>
        </row>
        <row r="505">
          <cell r="H505" t="str">
            <v>CCAS COUSOLRE</v>
          </cell>
        </row>
        <row r="506">
          <cell r="H506" t="str">
            <v>CCAS CUVILLERS</v>
          </cell>
        </row>
        <row r="507">
          <cell r="H507" t="str">
            <v>CCAS DENAIN</v>
          </cell>
        </row>
        <row r="508">
          <cell r="H508" t="str">
            <v>CCAS DOMPIERRE-SUR-HELPE</v>
          </cell>
        </row>
        <row r="509">
          <cell r="H509" t="str">
            <v>CCAS ELESMES</v>
          </cell>
        </row>
        <row r="510">
          <cell r="H510" t="str">
            <v>CCAS ELINCOURT</v>
          </cell>
        </row>
        <row r="511">
          <cell r="H511" t="str">
            <v>CCAS ENGLEFONTAINE</v>
          </cell>
        </row>
        <row r="512">
          <cell r="H512" t="str">
            <v>CCAS ESNES</v>
          </cell>
        </row>
        <row r="513">
          <cell r="H513" t="str">
            <v>CCAS ETROEUNGT</v>
          </cell>
        </row>
        <row r="514">
          <cell r="H514" t="str">
            <v>CCAS FEIGNIES</v>
          </cell>
        </row>
        <row r="515">
          <cell r="H515" t="str">
            <v>CCAS FELLERIES</v>
          </cell>
        </row>
        <row r="516">
          <cell r="H516" t="str">
            <v>CCAS FERRIERE-LA-GRANDE</v>
          </cell>
        </row>
        <row r="517">
          <cell r="H517" t="str">
            <v>CCAS FERRIERE-LA-PETITE</v>
          </cell>
        </row>
        <row r="518">
          <cell r="H518" t="str">
            <v>CCAS FLOYON</v>
          </cell>
        </row>
        <row r="519">
          <cell r="H519" t="str">
            <v>CCAS FONTAINE-NOTRE-DAME</v>
          </cell>
        </row>
        <row r="520">
          <cell r="H520" t="str">
            <v>CCAS FOREST-EN-CAMBRESIS</v>
          </cell>
        </row>
        <row r="521">
          <cell r="H521" t="str">
            <v>CCAS FOURMIES</v>
          </cell>
        </row>
        <row r="522">
          <cell r="H522" t="str">
            <v>CCAS FRASNOY</v>
          </cell>
        </row>
        <row r="523">
          <cell r="H523" t="str">
            <v>CCAS FRESSIES</v>
          </cell>
        </row>
        <row r="524">
          <cell r="H524" t="str">
            <v>CCAS GLAGEON</v>
          </cell>
        </row>
        <row r="525">
          <cell r="H525" t="str">
            <v>CCAS GOMMEGNIES</v>
          </cell>
        </row>
        <row r="526">
          <cell r="H526" t="str">
            <v>CCAS GOUZEAUCOURT</v>
          </cell>
        </row>
        <row r="527">
          <cell r="H527" t="str">
            <v>CCAS HAUCOURT EN CAMBRESIS</v>
          </cell>
        </row>
        <row r="528">
          <cell r="H528" t="str">
            <v>CCAS HAUSSY</v>
          </cell>
        </row>
        <row r="529">
          <cell r="H529" t="str">
            <v>CCAS HAUTMONT</v>
          </cell>
        </row>
        <row r="530">
          <cell r="H530" t="str">
            <v>CCAS HAYNECOURT</v>
          </cell>
        </row>
        <row r="531">
          <cell r="H531" t="str">
            <v>CCAS HEM-LENGLET</v>
          </cell>
        </row>
        <row r="532">
          <cell r="H532" t="str">
            <v>CCAS HON-HERGIES</v>
          </cell>
        </row>
        <row r="533">
          <cell r="H533" t="str">
            <v>CCAS HONNECHY</v>
          </cell>
        </row>
        <row r="534">
          <cell r="H534" t="str">
            <v>CCAS HONNECOURT-SUR-ESCAUT</v>
          </cell>
        </row>
        <row r="535">
          <cell r="H535" t="str">
            <v>CCAS INCHY</v>
          </cell>
        </row>
        <row r="536">
          <cell r="H536" t="str">
            <v>CCAS IWUY</v>
          </cell>
        </row>
        <row r="537">
          <cell r="H537" t="str">
            <v>CCAS JENLAIN</v>
          </cell>
        </row>
        <row r="538">
          <cell r="H538" t="str">
            <v>CCAS JEUMONT</v>
          </cell>
        </row>
        <row r="539">
          <cell r="H539" t="str">
            <v>CCAS LA LONGUEVILLE</v>
          </cell>
        </row>
        <row r="540">
          <cell r="H540" t="str">
            <v>CCAS LANDRECIES</v>
          </cell>
        </row>
        <row r="541">
          <cell r="H541" t="str">
            <v>CCAS LE CATEAU-CAMBRESIS</v>
          </cell>
        </row>
        <row r="542">
          <cell r="H542" t="str">
            <v>CCAS LE FAVRIL</v>
          </cell>
        </row>
        <row r="543">
          <cell r="H543" t="str">
            <v>CCAS LE QUESNOY</v>
          </cell>
        </row>
        <row r="544">
          <cell r="H544" t="str">
            <v>CCAS LEVAL</v>
          </cell>
        </row>
        <row r="545">
          <cell r="H545" t="str">
            <v>CCAS LIGNY EN CAMBRESIS</v>
          </cell>
        </row>
        <row r="546">
          <cell r="H546" t="str">
            <v>CCAS LIMONT-FONTAINE</v>
          </cell>
        </row>
        <row r="547">
          <cell r="H547" t="str">
            <v>CCAS LOUVIGNIES-QUESNOY</v>
          </cell>
        </row>
        <row r="548">
          <cell r="H548" t="str">
            <v>CCAS LOUVROIL</v>
          </cell>
        </row>
        <row r="549">
          <cell r="H549" t="str">
            <v>CCAS MARCOING</v>
          </cell>
        </row>
        <row r="550">
          <cell r="H550" t="str">
            <v>CCAS MARESCHES</v>
          </cell>
        </row>
        <row r="551">
          <cell r="H551" t="str">
            <v>CCAS MARETZ</v>
          </cell>
        </row>
        <row r="552">
          <cell r="H552" t="str">
            <v>CCAS MAROILLES</v>
          </cell>
        </row>
        <row r="553">
          <cell r="H553" t="str">
            <v>CCAS MARPENT</v>
          </cell>
        </row>
        <row r="554">
          <cell r="H554" t="str">
            <v>CCAS MASNIERES</v>
          </cell>
        </row>
        <row r="555">
          <cell r="H555" t="str">
            <v>CCAS MAUBEUGE</v>
          </cell>
        </row>
        <row r="556">
          <cell r="H556" t="str">
            <v>CCAS MAZINGHIEN</v>
          </cell>
        </row>
        <row r="557">
          <cell r="H557" t="str">
            <v>CCAS MONTIGNY-EN-CAMBRESIS</v>
          </cell>
        </row>
        <row r="558">
          <cell r="H558" t="str">
            <v>CCAS NEUF-MESNIL</v>
          </cell>
        </row>
        <row r="559">
          <cell r="H559" t="str">
            <v>CCAS NEUVILLE-SAINT-REMY</v>
          </cell>
        </row>
        <row r="560">
          <cell r="H560" t="str">
            <v>CCAS NEUVILLY</v>
          </cell>
        </row>
        <row r="561">
          <cell r="H561" t="str">
            <v>CCAS NIERGNIES</v>
          </cell>
        </row>
        <row r="562">
          <cell r="H562" t="str">
            <v>CCAS OHAIN</v>
          </cell>
        </row>
        <row r="563">
          <cell r="H563" t="str">
            <v>CCAS ORS</v>
          </cell>
        </row>
        <row r="564">
          <cell r="H564" t="str">
            <v>CCAS POIX-DU-NORD</v>
          </cell>
        </row>
        <row r="565">
          <cell r="H565" t="str">
            <v>CCAS PONT-SUR-SAMBRE</v>
          </cell>
        </row>
        <row r="566">
          <cell r="H566" t="str">
            <v>CCAS PREUX-AU-BOIS</v>
          </cell>
        </row>
        <row r="567">
          <cell r="H567" t="str">
            <v>CCAS PRISCHES</v>
          </cell>
        </row>
        <row r="568">
          <cell r="H568" t="str">
            <v>CCAS PROVILLE</v>
          </cell>
        </row>
        <row r="569">
          <cell r="H569" t="str">
            <v>CCAS QUIEVY</v>
          </cell>
        </row>
        <row r="570">
          <cell r="H570" t="str">
            <v>CCAS RAILLENCOURT-SAINTE-OLLE</v>
          </cell>
        </row>
        <row r="571">
          <cell r="H571" t="str">
            <v>CCAS RECQUIGNIES</v>
          </cell>
        </row>
        <row r="572">
          <cell r="H572" t="str">
            <v>CCAS REUMONT</v>
          </cell>
        </row>
        <row r="573">
          <cell r="H573" t="str">
            <v>CCAS RIEUX-EN-CAMBRESIS</v>
          </cell>
        </row>
        <row r="574">
          <cell r="H574" t="str">
            <v>CCAS ROMERIES</v>
          </cell>
        </row>
        <row r="575">
          <cell r="H575" t="str">
            <v>CCAS ROUSIES</v>
          </cell>
        </row>
        <row r="576">
          <cell r="H576" t="str">
            <v>CCAS RUMILLY-EN-CAMBRESIS</v>
          </cell>
        </row>
        <row r="577">
          <cell r="H577" t="str">
            <v>CCAS SAINS-DU-NORD</v>
          </cell>
        </row>
        <row r="578">
          <cell r="H578" t="str">
            <v>CCAS SAINT-HILAIRE-LEZ-CAMBRAI</v>
          </cell>
        </row>
        <row r="579">
          <cell r="H579" t="str">
            <v>CCAS SAINT-PYTHON</v>
          </cell>
        </row>
        <row r="580">
          <cell r="H580" t="str">
            <v>CCAS SAINT-REMY-DU-NORD</v>
          </cell>
        </row>
        <row r="581">
          <cell r="H581" t="str">
            <v>CCAS SAINT-SOUPLET</v>
          </cell>
        </row>
        <row r="582">
          <cell r="H582" t="str">
            <v>CCAS SAINT-WAAST</v>
          </cell>
        </row>
        <row r="583">
          <cell r="H583" t="str">
            <v>CCAS SARS-POTERIES</v>
          </cell>
        </row>
        <row r="584">
          <cell r="H584" t="str">
            <v>CCAS SAULZOIR</v>
          </cell>
        </row>
        <row r="585">
          <cell r="H585" t="str">
            <v>CCAS SOLESMES</v>
          </cell>
        </row>
        <row r="586">
          <cell r="H586" t="str">
            <v>CCAS SOLRE-LE-CHATEAU</v>
          </cell>
        </row>
        <row r="587">
          <cell r="H587" t="str">
            <v>CCAS TAISNIERES-EN-THIERACHE</v>
          </cell>
        </row>
        <row r="588">
          <cell r="H588" t="str">
            <v>CCAS TILLOY-LEZ-CAMBRAI</v>
          </cell>
        </row>
        <row r="589">
          <cell r="H589" t="str">
            <v>CCAS TROISVILLES</v>
          </cell>
        </row>
        <row r="590">
          <cell r="H590" t="str">
            <v>CCAS VENDEGIES-SUR-ECAILLON</v>
          </cell>
        </row>
        <row r="591">
          <cell r="H591" t="str">
            <v>CCAS VIESLY</v>
          </cell>
        </row>
        <row r="592">
          <cell r="H592" t="str">
            <v>CCAS VIEUX-MESNIL</v>
          </cell>
        </row>
        <row r="593">
          <cell r="H593" t="str">
            <v>CCAS VILLERS-EN-CAUCHIES</v>
          </cell>
        </row>
        <row r="594">
          <cell r="H594" t="str">
            <v>CCAS VILLERS-GUISLAIN</v>
          </cell>
        </row>
        <row r="595">
          <cell r="H595" t="str">
            <v>CCAS VILLERS-OUTREAUX</v>
          </cell>
        </row>
        <row r="596">
          <cell r="H596" t="str">
            <v>CCAS WALINCOURT-SELVIGNY</v>
          </cell>
        </row>
        <row r="597">
          <cell r="H597" t="str">
            <v>CCAS WARGNIES-LE-GRAND</v>
          </cell>
        </row>
        <row r="598">
          <cell r="H598" t="str">
            <v>CCAS WIGNEHIES</v>
          </cell>
        </row>
        <row r="599">
          <cell r="H599" t="str">
            <v>Centre HOSPITALIER DE SOMAIN</v>
          </cell>
        </row>
        <row r="600">
          <cell r="H600" t="str">
            <v>Centre SOCIAL DU CENTRE VILLE</v>
          </cell>
        </row>
        <row r="601">
          <cell r="H601" t="str">
            <v>Centre SOCIAL MARTIN-MARTINE</v>
          </cell>
        </row>
        <row r="602">
          <cell r="H602" t="str">
            <v>Centre SOCIAL MARTIN-MARTINE</v>
          </cell>
        </row>
        <row r="603">
          <cell r="H603" t="str">
            <v>Centre SOCIAL SAINT ROCH</v>
          </cell>
        </row>
        <row r="604">
          <cell r="H604" t="str">
            <v>FSL AVESNES CAMBRAI</v>
          </cell>
        </row>
        <row r="605">
          <cell r="H605" t="str">
            <v>GENERALE</v>
          </cell>
        </row>
        <row r="606">
          <cell r="H606" t="str">
            <v>HABITAT DE FOURMIES</v>
          </cell>
        </row>
        <row r="607">
          <cell r="H607" t="str">
            <v>HLM DE FOURMIES</v>
          </cell>
        </row>
        <row r="608">
          <cell r="H608" t="str">
            <v>HLM HABITAT DU NORD</v>
          </cell>
        </row>
        <row r="609">
          <cell r="H609" t="str">
            <v>HLM L'AVESNOISE</v>
          </cell>
        </row>
        <row r="610">
          <cell r="H610" t="str">
            <v>HLM MAISON DU CIL</v>
          </cell>
        </row>
        <row r="611">
          <cell r="H611" t="str">
            <v>HLM PROMOCIL</v>
          </cell>
        </row>
        <row r="612">
          <cell r="H612" t="str">
            <v>ICF NORD-EST LENS</v>
          </cell>
        </row>
        <row r="613">
          <cell r="H613" t="str">
            <v>Mairie de RIEUX EN CAMBRESIS</v>
          </cell>
        </row>
        <row r="614">
          <cell r="H614" t="str">
            <v>Mairie de SAINT PYTHON</v>
          </cell>
        </row>
        <row r="615">
          <cell r="H615" t="str">
            <v>Mairie de VILLERS GUISLAIN</v>
          </cell>
        </row>
        <row r="616">
          <cell r="H616" t="str">
            <v>PARTENORD HABITAT MAUBEUGE</v>
          </cell>
        </row>
        <row r="617">
          <cell r="H617" t="str">
            <v>Régie ELECTRIQUE DE BEAUVOIS EN CIS</v>
          </cell>
        </row>
        <row r="618">
          <cell r="H618" t="str">
            <v>Régie ELECTRIQUE DE FONTAINE-AU-PIRE</v>
          </cell>
        </row>
        <row r="619">
          <cell r="H619" t="str">
            <v>SPS DOUAI</v>
          </cell>
        </row>
        <row r="620">
          <cell r="H620" t="str">
            <v>tutelle AGSS - UDAF AVESNES</v>
          </cell>
        </row>
        <row r="621">
          <cell r="H621" t="str">
            <v>tutelle AGSS - UDAF CAMBRAI</v>
          </cell>
        </row>
        <row r="622">
          <cell r="H622" t="str">
            <v>tutelle AGSS - UDAF CAMBRAI</v>
          </cell>
        </row>
        <row r="623">
          <cell r="H623" t="str">
            <v>tutelle ASAPN</v>
          </cell>
        </row>
        <row r="624">
          <cell r="H624" t="str">
            <v>tutelle ASS ARIANE</v>
          </cell>
        </row>
        <row r="625">
          <cell r="H625" t="str">
            <v>tutelle ASS TUT DU NORD</v>
          </cell>
        </row>
        <row r="626">
          <cell r="H626" t="str">
            <v>tutelle LA VIE ACTIVE</v>
          </cell>
        </row>
        <row r="627">
          <cell r="H627" t="str">
            <v>tutelle SOCIETE DES INTERETS</v>
          </cell>
        </row>
        <row r="628">
          <cell r="H628" t="str">
            <v>UTPAS ANZIN</v>
          </cell>
        </row>
        <row r="629">
          <cell r="H629" t="str">
            <v>UTPAS AULNOYE LE QUESNOY</v>
          </cell>
        </row>
        <row r="630">
          <cell r="H630" t="str">
            <v>UTPAS AVESNES FOURMIES</v>
          </cell>
        </row>
        <row r="631">
          <cell r="H631" t="str">
            <v>UTPAS AVESNES LES AUBERT/SOLESMES</v>
          </cell>
        </row>
        <row r="632">
          <cell r="H632" t="str">
            <v>UTPAS CAMBRAI MARCOING</v>
          </cell>
        </row>
        <row r="633">
          <cell r="H633" t="str">
            <v>UTPAS CAUDRY LE CATEAU</v>
          </cell>
        </row>
        <row r="634">
          <cell r="H634" t="str">
            <v>UTPAS CONDE</v>
          </cell>
        </row>
        <row r="635">
          <cell r="H635" t="str">
            <v>UTPAS DENAIN BOUCHAIN</v>
          </cell>
        </row>
        <row r="636">
          <cell r="H636" t="str">
            <v>UTPAS DENAIN WALLERS</v>
          </cell>
        </row>
        <row r="637">
          <cell r="H637" t="str">
            <v>UTPAS DOUAI ARLEUX</v>
          </cell>
        </row>
        <row r="638">
          <cell r="H638" t="str">
            <v>UTPAS HAUBOURDIN LA BASSEE</v>
          </cell>
        </row>
        <row r="639">
          <cell r="H639" t="str">
            <v>UTPAS LA MADELEINE</v>
          </cell>
        </row>
        <row r="640">
          <cell r="H640" t="str">
            <v>UTPAS LILLE SUD</v>
          </cell>
        </row>
        <row r="641">
          <cell r="H641" t="str">
            <v>UTPAS LOMME LAMBERSART</v>
          </cell>
        </row>
        <row r="642">
          <cell r="H642" t="str">
            <v>UTPAS MAUBEUGE HAUTMONT</v>
          </cell>
        </row>
        <row r="643">
          <cell r="H643" t="str">
            <v>UTPAS MAUBEUGE JEUMONT</v>
          </cell>
        </row>
        <row r="644">
          <cell r="H644" t="str">
            <v>UTPAS ROUBAIX CENTRE</v>
          </cell>
        </row>
        <row r="645">
          <cell r="H645" t="str">
            <v>UTPAS ROUBAIX CROIX WASQUEHAL</v>
          </cell>
        </row>
        <row r="646">
          <cell r="H646" t="str">
            <v>UTPAS SIN LE NOBLE GUESNAIN ANICHE</v>
          </cell>
        </row>
        <row r="647">
          <cell r="H647" t="str">
            <v>UTPAS TOURCOING NEUVILLE</v>
          </cell>
        </row>
        <row r="648">
          <cell r="H648" t="str">
            <v>VAL HAINAUT HABITAT</v>
          </cell>
        </row>
        <row r="649">
          <cell r="H649" t="str">
            <v>AUTRE INSTRUCTEUR</v>
          </cell>
        </row>
        <row r="650">
          <cell r="H650" t="str">
            <v>ABITA GESTION</v>
          </cell>
        </row>
        <row r="651">
          <cell r="H651" t="str">
            <v>AIVS</v>
          </cell>
        </row>
        <row r="652">
          <cell r="H652" t="str">
            <v>Ass. AARS-SERVICE HABITER ENSEMBLE</v>
          </cell>
        </row>
        <row r="653">
          <cell r="H653" t="str">
            <v>Ass. ABEJ</v>
          </cell>
        </row>
        <row r="654">
          <cell r="H654" t="str">
            <v>Ass. ABEJ SOLIDARITE</v>
          </cell>
        </row>
        <row r="655">
          <cell r="H655" t="str">
            <v>Ass. ADNSEA - ARRAS</v>
          </cell>
        </row>
        <row r="656">
          <cell r="H656" t="str">
            <v>Ass. AERS BETHEL</v>
          </cell>
        </row>
        <row r="657">
          <cell r="H657" t="str">
            <v>Ass. AFEJI</v>
          </cell>
        </row>
        <row r="658">
          <cell r="H658" t="str">
            <v>Ass. AFEJI - DUNKERQUE</v>
          </cell>
        </row>
        <row r="659">
          <cell r="H659" t="str">
            <v>Ass. AIR</v>
          </cell>
        </row>
        <row r="660">
          <cell r="H660" t="str">
            <v>Ass. ALEFPA - SHEREL</v>
          </cell>
        </row>
        <row r="661">
          <cell r="H661" t="str">
            <v>Ass. AMITIE PARTAGE ROUBAIX</v>
          </cell>
        </row>
        <row r="662">
          <cell r="H662" t="str">
            <v>Ass. ANTENNE SERVICE</v>
          </cell>
        </row>
        <row r="663">
          <cell r="H663" t="str">
            <v>Ass. APU MOULINS</v>
          </cell>
        </row>
        <row r="664">
          <cell r="H664" t="str">
            <v>Ass. APU VIEUX LILLE</v>
          </cell>
        </row>
        <row r="665">
          <cell r="H665" t="str">
            <v>Ass. APU WAZEMMES</v>
          </cell>
        </row>
        <row r="666">
          <cell r="H666" t="str">
            <v>Ass. AREAS</v>
          </cell>
        </row>
        <row r="667">
          <cell r="H667" t="str">
            <v>Ass. ARIANE - LA MADELEINE</v>
          </cell>
        </row>
        <row r="668">
          <cell r="H668" t="str">
            <v>Ass. ARMEE DU SALUT</v>
          </cell>
        </row>
        <row r="669">
          <cell r="H669" t="str">
            <v>Ass. ASAPN CENTRE VAUBAN</v>
          </cell>
        </row>
        <row r="670">
          <cell r="H670" t="str">
            <v>Ass. ATD QUART MONDE</v>
          </cell>
        </row>
        <row r="671">
          <cell r="H671" t="str">
            <v>Ass. CAPHARNAUM</v>
          </cell>
        </row>
        <row r="672">
          <cell r="H672" t="str">
            <v>Ass. CEFR</v>
          </cell>
        </row>
        <row r="673">
          <cell r="H673" t="str">
            <v>Ass. CHAMP MARIE</v>
          </cell>
        </row>
        <row r="674">
          <cell r="H674" t="str">
            <v>Ass. CIDF - TOURCOING</v>
          </cell>
        </row>
        <row r="675">
          <cell r="H675" t="str">
            <v>Ass. CMP</v>
          </cell>
        </row>
        <row r="676">
          <cell r="H676" t="str">
            <v>Ass. COLLECTIF LOCAL LOGEMENT</v>
          </cell>
        </row>
        <row r="677">
          <cell r="H677" t="str">
            <v>Ass. ENTRAIDE SALOMEENNE</v>
          </cell>
        </row>
        <row r="678">
          <cell r="H678" t="str">
            <v>Ass. ESPACE REUSSIR</v>
          </cell>
        </row>
        <row r="679">
          <cell r="H679" t="str">
            <v>Ass. FARE</v>
          </cell>
        </row>
        <row r="680">
          <cell r="H680" t="str">
            <v>Ass. GPAL-ENTR'ACTES</v>
          </cell>
        </row>
        <row r="681">
          <cell r="H681" t="str">
            <v>Ass. GRAAL - LILLE</v>
          </cell>
        </row>
        <row r="682">
          <cell r="H682" t="str">
            <v>Ass. GRAAL - ROUBAIX</v>
          </cell>
        </row>
        <row r="683">
          <cell r="H683" t="str">
            <v>Ass. HABITAT ET HUMANISME</v>
          </cell>
        </row>
        <row r="684">
          <cell r="H684" t="str">
            <v>Ass. HOME DES FLANDRES</v>
          </cell>
        </row>
        <row r="685">
          <cell r="H685" t="str">
            <v>Ass. INTERM'AIDE</v>
          </cell>
        </row>
        <row r="686">
          <cell r="H686" t="str">
            <v>Ass. ITINERAIRES</v>
          </cell>
        </row>
        <row r="687">
          <cell r="H687" t="str">
            <v>Ass. LE CLIQUENOIS</v>
          </cell>
        </row>
        <row r="688">
          <cell r="H688" t="str">
            <v>Ass. LOUISE MICHEL</v>
          </cell>
        </row>
        <row r="689">
          <cell r="H689" t="str">
            <v>Ass. MAGDALA</v>
          </cell>
        </row>
        <row r="690">
          <cell r="H690" t="str">
            <v>Ass. MAISON ENFANCE ET FAMILLE</v>
          </cell>
        </row>
        <row r="691">
          <cell r="H691" t="str">
            <v>Ass. MAISON FAMILIAL P. CARON</v>
          </cell>
        </row>
        <row r="692">
          <cell r="H692" t="str">
            <v>Ass. MARTINE BERNARD</v>
          </cell>
        </row>
        <row r="693">
          <cell r="H693" t="str">
            <v>Ass. MISSION LOCALE LILLE</v>
          </cell>
        </row>
        <row r="694">
          <cell r="H694" t="str">
            <v>Ass. MISSION LOCALE TOURCOING</v>
          </cell>
        </row>
        <row r="695">
          <cell r="H695" t="str">
            <v>Ass. O.R.A.J</v>
          </cell>
        </row>
        <row r="696">
          <cell r="H696" t="str">
            <v>Ass. OSLO</v>
          </cell>
        </row>
        <row r="697">
          <cell r="H697" t="str">
            <v>Ass. PACT LILLE</v>
          </cell>
        </row>
        <row r="698">
          <cell r="H698" t="str">
            <v>Ass. PACT ROUBAIX</v>
          </cell>
        </row>
        <row r="699">
          <cell r="H699" t="str">
            <v>Ass. PACT TOURCOING</v>
          </cell>
        </row>
        <row r="700">
          <cell r="H700" t="str">
            <v>Ass. POINT INFO. MULTI-SERVICES</v>
          </cell>
        </row>
        <row r="701">
          <cell r="H701" t="str">
            <v>Ass. POINT SERVICE AUX PARTICULIERS</v>
          </cell>
        </row>
        <row r="702">
          <cell r="H702" t="str">
            <v>Ass. PSP WATTRELOS</v>
          </cell>
        </row>
        <row r="703">
          <cell r="H703" t="str">
            <v>Ass. REAGIR</v>
          </cell>
        </row>
        <row r="704">
          <cell r="H704" t="str">
            <v>Ass. RELAIS SOLEIL TOURQUENNOIS</v>
          </cell>
        </row>
        <row r="705">
          <cell r="H705" t="str">
            <v>Ass. RESIDENCE PLUS</v>
          </cell>
        </row>
        <row r="706">
          <cell r="H706" t="str">
            <v>Ass. SALC - HELLEMMES</v>
          </cell>
        </row>
        <row r="707">
          <cell r="H707" t="str">
            <v>Ass. SECOURS POPULAIRE</v>
          </cell>
        </row>
        <row r="708">
          <cell r="H708" t="str">
            <v>Ass. SOURDMEDIA</v>
          </cell>
        </row>
        <row r="709">
          <cell r="H709" t="str">
            <v>Ass. UNION DES FAMILLES</v>
          </cell>
        </row>
        <row r="710">
          <cell r="H710" t="str">
            <v>Ass. VISA</v>
          </cell>
        </row>
        <row r="711">
          <cell r="H711" t="str">
            <v>Ass. VISA FOYER LES PETITES HAIES</v>
          </cell>
        </row>
        <row r="712">
          <cell r="H712" t="str">
            <v>Ass. VISA-FOYER REALITE</v>
          </cell>
        </row>
        <row r="713">
          <cell r="H713" t="str">
            <v>Ass. VISA-FOYER REVIVRE</v>
          </cell>
        </row>
        <row r="714">
          <cell r="H714" t="str">
            <v>CAF DE ROUBAIX</v>
          </cell>
        </row>
        <row r="715">
          <cell r="H715" t="str">
            <v>CAP'IMMO</v>
          </cell>
        </row>
        <row r="716">
          <cell r="H716" t="str">
            <v>CCAS ALLENNES-LES-MARAIS</v>
          </cell>
        </row>
        <row r="717">
          <cell r="H717" t="str">
            <v>CCAS ANNOEULLIN</v>
          </cell>
        </row>
        <row r="718">
          <cell r="H718" t="str">
            <v>CCAS BAISIEUX</v>
          </cell>
        </row>
        <row r="719">
          <cell r="H719" t="str">
            <v>CCAS BAUVIN</v>
          </cell>
        </row>
        <row r="720">
          <cell r="H720" t="str">
            <v>CCAS BERSEE</v>
          </cell>
        </row>
        <row r="721">
          <cell r="H721" t="str">
            <v>CCAS CAPPELLE-EN-PEVELE</v>
          </cell>
        </row>
        <row r="722">
          <cell r="H722" t="str">
            <v>CCAS CHERENG</v>
          </cell>
        </row>
        <row r="723">
          <cell r="H723" t="str">
            <v>CCAS COMINES</v>
          </cell>
        </row>
        <row r="724">
          <cell r="H724" t="str">
            <v>CCAS CROIX</v>
          </cell>
        </row>
        <row r="725">
          <cell r="H725" t="str">
            <v>CCAS CUINCY</v>
          </cell>
        </row>
        <row r="726">
          <cell r="H726" t="str">
            <v>CCAS FACHES-THUMESNIL</v>
          </cell>
        </row>
        <row r="727">
          <cell r="H727" t="str">
            <v>CCAS FOURNES-EN-WEPPES</v>
          </cell>
        </row>
        <row r="728">
          <cell r="H728" t="str">
            <v>CCAS FRETIN</v>
          </cell>
        </row>
        <row r="729">
          <cell r="H729" t="str">
            <v>CCAS GONDECOURT</v>
          </cell>
        </row>
        <row r="730">
          <cell r="H730" t="str">
            <v>CCAS HALLENNES-LEZ-HAUBOURDIN</v>
          </cell>
        </row>
        <row r="731">
          <cell r="H731" t="str">
            <v>CCAS HALLUIN</v>
          </cell>
        </row>
        <row r="732">
          <cell r="H732" t="str">
            <v>CCAS HANTAY</v>
          </cell>
        </row>
        <row r="733">
          <cell r="H733" t="str">
            <v>CCAS HAUBOURDIN</v>
          </cell>
        </row>
        <row r="734">
          <cell r="H734" t="str">
            <v>CCAS HELESMES</v>
          </cell>
        </row>
        <row r="735">
          <cell r="H735" t="str">
            <v>CCAS HELLEMMES-LILLE</v>
          </cell>
        </row>
        <row r="736">
          <cell r="H736" t="str">
            <v>CCAS HERLIES</v>
          </cell>
        </row>
        <row r="737">
          <cell r="H737" t="str">
            <v>CCAS HOUPLIN-ANCOISNE</v>
          </cell>
        </row>
        <row r="738">
          <cell r="H738" t="str">
            <v>CCAS ILLIES</v>
          </cell>
        </row>
        <row r="739">
          <cell r="H739" t="str">
            <v>CCAS LA BASSEE</v>
          </cell>
        </row>
        <row r="740">
          <cell r="H740" t="str">
            <v>CCAS LA CHAPELLE-D'ARMENTIERES</v>
          </cell>
        </row>
        <row r="741">
          <cell r="H741" t="str">
            <v>CCAS LA GORGUE</v>
          </cell>
        </row>
        <row r="742">
          <cell r="H742" t="str">
            <v>CCAS LA MADELEINE</v>
          </cell>
        </row>
        <row r="743">
          <cell r="H743" t="str">
            <v>CCAS LAMBERSART</v>
          </cell>
        </row>
        <row r="744">
          <cell r="H744" t="str">
            <v>CCAS LESQUIN</v>
          </cell>
        </row>
        <row r="745">
          <cell r="H745" t="str">
            <v>CCAS LEZENNES</v>
          </cell>
        </row>
        <row r="746">
          <cell r="H746" t="str">
            <v>CCAS LILLE</v>
          </cell>
        </row>
        <row r="747">
          <cell r="H747" t="str">
            <v>CCAS LINSELLES</v>
          </cell>
        </row>
        <row r="748">
          <cell r="H748" t="str">
            <v>CCAS LOMME</v>
          </cell>
        </row>
        <row r="749">
          <cell r="H749" t="str">
            <v>CCAS LOOS</v>
          </cell>
        </row>
        <row r="750">
          <cell r="H750" t="str">
            <v>CCAS MAIRIE LILLE - BOIS BLANCS</v>
          </cell>
        </row>
        <row r="751">
          <cell r="H751" t="str">
            <v>CCAS MAIRIE LILLE - CENTRE</v>
          </cell>
        </row>
        <row r="752">
          <cell r="H752" t="str">
            <v>CCAS MAIRIE LILLE - FG BETHUNE</v>
          </cell>
        </row>
        <row r="753">
          <cell r="H753" t="str">
            <v>CCAS MAIRIE LILLE - FIVES</v>
          </cell>
        </row>
        <row r="754">
          <cell r="H754" t="str">
            <v>CCAS MAIRIE LILLE - LILLE SUD</v>
          </cell>
        </row>
        <row r="755">
          <cell r="H755" t="str">
            <v>CCAS MAIRIE LILLE - MOULINS</v>
          </cell>
        </row>
        <row r="756">
          <cell r="H756" t="str">
            <v>CCAS MAIRIE LILLE - SAINT MAURICE</v>
          </cell>
        </row>
        <row r="757">
          <cell r="H757" t="str">
            <v>CCAS MAIRIE LILLE - VAUBAN</v>
          </cell>
        </row>
        <row r="758">
          <cell r="H758" t="str">
            <v>CCAS MAIRIE LILLE - VIEUX LILLE</v>
          </cell>
        </row>
        <row r="759">
          <cell r="H759" t="str">
            <v>CCAS MAIRIE LILLE - WAZEMMES</v>
          </cell>
        </row>
        <row r="760">
          <cell r="H760" t="str">
            <v>CCAS MARCQ-EN-BAROEUL</v>
          </cell>
        </row>
        <row r="761">
          <cell r="H761" t="str">
            <v>CCAS MARQUETTE-LEZ-LILLE</v>
          </cell>
        </row>
        <row r="762">
          <cell r="H762" t="str">
            <v>CCAS MERIGNIES</v>
          </cell>
        </row>
        <row r="763">
          <cell r="H763" t="str">
            <v>CCAS MONS-EN-BAROEUL</v>
          </cell>
        </row>
        <row r="764">
          <cell r="H764" t="str">
            <v>CCAS NOYELLES-LES-SECLIN</v>
          </cell>
        </row>
        <row r="765">
          <cell r="H765" t="str">
            <v>CCAS OSTRICOURT</v>
          </cell>
        </row>
        <row r="766">
          <cell r="H766" t="str">
            <v>CCAS PHALEMPIN</v>
          </cell>
        </row>
        <row r="767">
          <cell r="H767" t="str">
            <v>CCAS PONT-A-MARCQ</v>
          </cell>
        </row>
        <row r="768">
          <cell r="H768" t="str">
            <v>CCAS PROVIN</v>
          </cell>
        </row>
        <row r="769">
          <cell r="H769" t="str">
            <v>CCAS QUESNOY-SUR-DEULE</v>
          </cell>
        </row>
        <row r="770">
          <cell r="H770" t="str">
            <v>CCAS RONCHIN</v>
          </cell>
        </row>
        <row r="771">
          <cell r="H771" t="str">
            <v>CCAS ROUBAIX</v>
          </cell>
        </row>
        <row r="772">
          <cell r="H772" t="str">
            <v>CCAS SAINGHIN-EN-MELANTOIS</v>
          </cell>
        </row>
        <row r="773">
          <cell r="H773" t="str">
            <v>CCAS SAINGHIN-EN-WEPPES</v>
          </cell>
        </row>
        <row r="774">
          <cell r="H774" t="str">
            <v>CCAS SAINT-ANDRE-LEZ-LILLE</v>
          </cell>
        </row>
        <row r="775">
          <cell r="H775" t="str">
            <v>CCAS SAINT-CLAUDE</v>
          </cell>
        </row>
        <row r="776">
          <cell r="H776" t="str">
            <v>CCAS SALOME</v>
          </cell>
        </row>
        <row r="777">
          <cell r="H777" t="str">
            <v>CCAS SANTES</v>
          </cell>
        </row>
        <row r="778">
          <cell r="H778" t="str">
            <v>CCAS SECLIN</v>
          </cell>
        </row>
        <row r="779">
          <cell r="H779" t="str">
            <v>CCAS TEMPLEMARS</v>
          </cell>
        </row>
        <row r="780">
          <cell r="H780" t="str">
            <v>CCAS TEMPLEUVE</v>
          </cell>
        </row>
        <row r="781">
          <cell r="H781" t="str">
            <v>CCAS TOURCOING</v>
          </cell>
        </row>
        <row r="782">
          <cell r="H782" t="str">
            <v>CCAS VENDEVILLE</v>
          </cell>
        </row>
        <row r="783">
          <cell r="H783" t="str">
            <v>CCAS VILLENEUVE-D'ASCQ</v>
          </cell>
        </row>
        <row r="784">
          <cell r="H784" t="str">
            <v>CCAS WAMBRECHIES</v>
          </cell>
        </row>
        <row r="785">
          <cell r="H785" t="str">
            <v>CCAS WATTIGNIES</v>
          </cell>
        </row>
        <row r="786">
          <cell r="H786" t="str">
            <v>CCAS WATTRELOS</v>
          </cell>
        </row>
        <row r="787">
          <cell r="H787" t="str">
            <v>CCAS WAVRIN</v>
          </cell>
        </row>
        <row r="788">
          <cell r="H788" t="str">
            <v>CCAS WILLEMS</v>
          </cell>
        </row>
        <row r="789">
          <cell r="H789" t="str">
            <v>Centre ACC. DEMAND. ASILE CARCASSONNE</v>
          </cell>
        </row>
        <row r="790">
          <cell r="H790" t="str">
            <v>Centre EDF-GDF DISTRIBUTION LILLE</v>
          </cell>
        </row>
        <row r="791">
          <cell r="H791" t="str">
            <v>Centre LOCAL ACTION DEV. SOC. PAMIERS</v>
          </cell>
        </row>
        <row r="792">
          <cell r="H792" t="str">
            <v>Centre POLYVALENT ACTION SOCIALE</v>
          </cell>
        </row>
        <row r="793">
          <cell r="H793" t="str">
            <v>Centre POLYVALENT AS SAINT MARC</v>
          </cell>
        </row>
        <row r="794">
          <cell r="H794" t="str">
            <v>Centre SOCIAL DE L'ALMA</v>
          </cell>
        </row>
        <row r="795">
          <cell r="H795" t="str">
            <v>Centre SOCIAL DES HAUTS CHAMPS</v>
          </cell>
        </row>
        <row r="796">
          <cell r="H796" t="str">
            <v>Centre SOCIAL DES TROIS PONTS</v>
          </cell>
        </row>
        <row r="797">
          <cell r="H797" t="str">
            <v>Centre SOCIAL MARLIERE</v>
          </cell>
        </row>
        <row r="798">
          <cell r="H798" t="str">
            <v>Centre SOCIAL NAUTILUS</v>
          </cell>
        </row>
        <row r="799">
          <cell r="H799" t="str">
            <v>Centre SOCIAL SAINT EXUPERY</v>
          </cell>
        </row>
        <row r="800">
          <cell r="H800" t="str">
            <v>CPAM DE ROUBAIX</v>
          </cell>
        </row>
        <row r="801">
          <cell r="H801" t="str">
            <v>EDF DCPP NO CELLULE SOLIDARITE</v>
          </cell>
        </row>
        <row r="802">
          <cell r="H802" t="str">
            <v>FOYER ACCUEIL MERE ENFANT</v>
          </cell>
        </row>
        <row r="803">
          <cell r="H803" t="str">
            <v>FOYER ADNSEA ARAS</v>
          </cell>
        </row>
        <row r="804">
          <cell r="H804" t="str">
            <v>FOYER ARELI</v>
          </cell>
        </row>
        <row r="805">
          <cell r="H805" t="str">
            <v>FOYER ARS LA MERE ET L'ENFANT</v>
          </cell>
        </row>
        <row r="806">
          <cell r="H806" t="str">
            <v>FOYER CENTRE MATERNEL HERA</v>
          </cell>
        </row>
        <row r="807">
          <cell r="H807" t="str">
            <v>FOYER EPDSAE - FOYER DE L'ENFANCE</v>
          </cell>
        </row>
        <row r="808">
          <cell r="H808" t="str">
            <v>FOYER REGAIN</v>
          </cell>
        </row>
        <row r="809">
          <cell r="H809" t="str">
            <v>FOYER RENOVATION</v>
          </cell>
        </row>
        <row r="810">
          <cell r="H810" t="str">
            <v>FSL METROP. LILLE</v>
          </cell>
        </row>
        <row r="811">
          <cell r="H811" t="str">
            <v>HLM CMH</v>
          </cell>
        </row>
        <row r="812">
          <cell r="H812" t="str">
            <v>HLM CMH - LOGICIL</v>
          </cell>
        </row>
        <row r="813">
          <cell r="H813" t="str">
            <v>HLM CMH - SLE</v>
          </cell>
        </row>
        <row r="814">
          <cell r="H814" t="str">
            <v>HLM CMH AGENCE COUSINERIE</v>
          </cell>
        </row>
        <row r="815">
          <cell r="H815" t="str">
            <v>HLM CMH AGENCE DE MARCQ EN BA.</v>
          </cell>
        </row>
        <row r="816">
          <cell r="H816" t="str">
            <v>HLM CMH AGENCE LOOS LA BASSEE</v>
          </cell>
        </row>
        <row r="817">
          <cell r="H817" t="str">
            <v>HLM DU HAINAUT</v>
          </cell>
        </row>
        <row r="818">
          <cell r="H818" t="str">
            <v>HLM DU HAINAUT</v>
          </cell>
        </row>
        <row r="819">
          <cell r="H819" t="str">
            <v>HLM DU NORD</v>
          </cell>
        </row>
        <row r="820">
          <cell r="H820" t="str">
            <v>HLM HABITAT 62/59</v>
          </cell>
        </row>
        <row r="821">
          <cell r="H821" t="str">
            <v>HLM HABITAT DU NORD</v>
          </cell>
        </row>
        <row r="822">
          <cell r="H822" t="str">
            <v>HLM IMMOBILIERE NORD ARTOIS</v>
          </cell>
        </row>
        <row r="823">
          <cell r="H823" t="str">
            <v>HLM LOGIS METROPOLE</v>
          </cell>
        </row>
        <row r="824">
          <cell r="H824" t="str">
            <v>HLM LTO HABITAT</v>
          </cell>
        </row>
        <row r="825">
          <cell r="H825" t="str">
            <v>HLM SIA HABITAT</v>
          </cell>
        </row>
        <row r="826">
          <cell r="H826" t="str">
            <v>HLM SLE - LILLE</v>
          </cell>
        </row>
        <row r="827">
          <cell r="H827" t="str">
            <v>HLM SRCJ</v>
          </cell>
        </row>
        <row r="828">
          <cell r="H828" t="str">
            <v>ICF NORD EST</v>
          </cell>
        </row>
        <row r="829">
          <cell r="H829" t="str">
            <v>ICF NORD EST LILLE</v>
          </cell>
        </row>
        <row r="830">
          <cell r="H830" t="str">
            <v>ICF NORD-EST LENS</v>
          </cell>
        </row>
        <row r="831">
          <cell r="H831" t="str">
            <v>IMMO-LOC-DESIGN</v>
          </cell>
        </row>
        <row r="832">
          <cell r="H832" t="str">
            <v>LG 59</v>
          </cell>
        </row>
        <row r="833">
          <cell r="H833" t="str">
            <v>LMH</v>
          </cell>
        </row>
        <row r="834">
          <cell r="H834" t="str">
            <v>LMH AGENCE DE LILLE SUD</v>
          </cell>
        </row>
        <row r="835">
          <cell r="H835" t="str">
            <v>LMH AGENCE DE MOULINS</v>
          </cell>
        </row>
        <row r="836">
          <cell r="H836" t="str">
            <v>LMH AGENCE DE WAZEMMES</v>
          </cell>
        </row>
        <row r="837">
          <cell r="H837" t="str">
            <v>LMH AGENCE VILLENEUVE D'ASCQ</v>
          </cell>
        </row>
        <row r="838">
          <cell r="H838" t="str">
            <v>Mairie de DE QUARTIER FLERS BOURG</v>
          </cell>
        </row>
        <row r="839">
          <cell r="H839" t="str">
            <v>Mairie de DE QUARTIER RESIDENCE TRIOLO</v>
          </cell>
        </row>
        <row r="840">
          <cell r="H840" t="str">
            <v>Mairie de DE QUARTIER VILLENEUVE D'ASCQ</v>
          </cell>
        </row>
        <row r="841">
          <cell r="H841" t="str">
            <v>PARTENORD HABITAT DOUAI</v>
          </cell>
        </row>
        <row r="842">
          <cell r="H842" t="str">
            <v>PARTENORD HABITAT HAUBOURDIN</v>
          </cell>
        </row>
        <row r="843">
          <cell r="H843" t="str">
            <v>PARTENORD HABITAT LILLE</v>
          </cell>
        </row>
        <row r="844">
          <cell r="H844" t="str">
            <v>PARTENORD HABITAT LOMME</v>
          </cell>
        </row>
        <row r="845">
          <cell r="H845" t="str">
            <v>PARTENORD HABITAT LOOS</v>
          </cell>
        </row>
        <row r="846">
          <cell r="H846" t="str">
            <v>PARTENORD HABITAT MONS EN BAR.</v>
          </cell>
        </row>
        <row r="847">
          <cell r="H847" t="str">
            <v>PARTENORD HABITAT SIEGE SOCIAL</v>
          </cell>
        </row>
        <row r="848">
          <cell r="H848" t="str">
            <v>POLE SOLIDARITE - VIE SOCIALE</v>
          </cell>
        </row>
        <row r="849">
          <cell r="H849" t="str">
            <v>SIA HABITAT - LILLE</v>
          </cell>
        </row>
        <row r="850">
          <cell r="H850" t="str">
            <v>SLE HABITAT - LOOS LA BASSEE</v>
          </cell>
        </row>
        <row r="851">
          <cell r="H851" t="str">
            <v>SOGINORPA - LOOS EN GOHELLE</v>
          </cell>
        </row>
        <row r="852">
          <cell r="H852" t="str">
            <v>tutelle AGSS - UDAF LILLE</v>
          </cell>
        </row>
        <row r="853">
          <cell r="H853" t="str">
            <v>tutelle ARIANE - MONS EN BAROEUL</v>
          </cell>
        </row>
        <row r="854">
          <cell r="H854" t="str">
            <v>tutelle ASAPN</v>
          </cell>
        </row>
        <row r="855">
          <cell r="H855" t="str">
            <v>tutelle ASS ARIANE</v>
          </cell>
        </row>
        <row r="856">
          <cell r="H856" t="str">
            <v>tutelle UDAF DE LILLE</v>
          </cell>
        </row>
        <row r="857">
          <cell r="H857" t="str">
            <v>UNITETERRITORIALESOLIDARITE</v>
          </cell>
        </row>
        <row r="858">
          <cell r="H858" t="str">
            <v>UTPAS ARMENTIERES</v>
          </cell>
        </row>
        <row r="859">
          <cell r="H859" t="str">
            <v>UTPAS AVESNES FOURMIES</v>
          </cell>
        </row>
        <row r="860">
          <cell r="H860" t="str">
            <v>UTPAS BAILLEUL MERVILLE / MERVILLE</v>
          </cell>
        </row>
        <row r="861">
          <cell r="H861" t="str">
            <v>UTPAS CONDE</v>
          </cell>
        </row>
        <row r="862">
          <cell r="H862" t="str">
            <v>UTPAS CYSOING PONT A MARCQ</v>
          </cell>
        </row>
        <row r="863">
          <cell r="H863" t="str">
            <v>UTPAS DENAIN BOUCHAIN</v>
          </cell>
        </row>
        <row r="864">
          <cell r="H864" t="str">
            <v>UTPAS DOUAI WAZIERS</v>
          </cell>
        </row>
        <row r="865">
          <cell r="H865" t="str">
            <v>UTPAS GRAVELINES BOURBOURG</v>
          </cell>
        </row>
        <row r="866">
          <cell r="H866" t="str">
            <v>UTPAS HALLUIN</v>
          </cell>
        </row>
        <row r="867">
          <cell r="H867" t="str">
            <v>UTPAS HAUBOURDIN LA BASSEE</v>
          </cell>
        </row>
        <row r="868">
          <cell r="H868" t="str">
            <v>UTPAS HELLEMMES</v>
          </cell>
        </row>
        <row r="869">
          <cell r="H869" t="str">
            <v>UTPAS LA MADELEINE</v>
          </cell>
        </row>
        <row r="870">
          <cell r="H870" t="str">
            <v>UTPAS LILLE FIVES</v>
          </cell>
        </row>
        <row r="871">
          <cell r="H871" t="str">
            <v>UTPAS LILLE MOULINS</v>
          </cell>
        </row>
        <row r="872">
          <cell r="H872" t="str">
            <v>UTPAS LILLE VAUBAN</v>
          </cell>
        </row>
        <row r="873">
          <cell r="H873" t="str">
            <v>UTPAS LOMME LAMBERSART</v>
          </cell>
        </row>
        <row r="874">
          <cell r="H874" t="str">
            <v>UTPAS MARCQ MONS EN BAROEUL</v>
          </cell>
        </row>
        <row r="875">
          <cell r="H875" t="str">
            <v>UTPAS MAUBEUGE HAUTMONT</v>
          </cell>
        </row>
        <row r="876">
          <cell r="H876" t="str">
            <v>UTPAS MAUBEUGE JEUMONT</v>
          </cell>
        </row>
        <row r="877">
          <cell r="H877" t="str">
            <v>UTPAS ROUBAIX CENTRE</v>
          </cell>
        </row>
        <row r="878">
          <cell r="H878" t="str">
            <v>UTPAS ROUBAIX CROIX WASQUEHAL</v>
          </cell>
        </row>
        <row r="879">
          <cell r="H879" t="str">
            <v>UTPAS ROUBAIX HEM</v>
          </cell>
        </row>
        <row r="880">
          <cell r="H880" t="str">
            <v>UTPAS SECLIN</v>
          </cell>
        </row>
        <row r="881">
          <cell r="H881" t="str">
            <v>UTPAS SOMAIN ORCHIES</v>
          </cell>
        </row>
        <row r="882">
          <cell r="H882" t="str">
            <v>UTPAS SUD</v>
          </cell>
        </row>
        <row r="883">
          <cell r="H883" t="str">
            <v>UTPAS TOURCOING MOUVAUX</v>
          </cell>
        </row>
        <row r="884">
          <cell r="H884" t="str">
            <v>UTPAS TOURCOING NEUVILLE</v>
          </cell>
        </row>
        <row r="885">
          <cell r="H885" t="str">
            <v>UTPAS VALENCIENNES</v>
          </cell>
        </row>
        <row r="886">
          <cell r="H886" t="str">
            <v>UTPAS VILLENEUVE D'ASCQ</v>
          </cell>
        </row>
        <row r="887">
          <cell r="H887" t="str">
            <v>UTPAS WATTRELOS LEERS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munes"/>
      <sheetName val="mesures"/>
      <sheetName val="liste des opérateurs"/>
      <sheetName val="Listes"/>
      <sheetName val="barême RMI2008"/>
      <sheetName val="barême RMI2007"/>
      <sheetName val="adaption assoc"/>
      <sheetName val="Suivi mesures et budgétaire2007"/>
      <sheetName val="Suivi Mesures Acc2007"/>
      <sheetName val="Suivi Mesures Acc2008"/>
      <sheetName val="Suivi mesures et budgétaire2008"/>
      <sheetName val="graph bilan"/>
      <sheetName val="nv Suivi mesures et budgétaire"/>
    </sheetNames>
    <sheetDataSet>
      <sheetData sheetId="2">
        <row r="2">
          <cell r="I2" t="str">
            <v>A.I.P.I.</v>
          </cell>
        </row>
        <row r="3">
          <cell r="I3" t="str">
            <v>ABEJ</v>
          </cell>
        </row>
        <row r="4">
          <cell r="I4" t="str">
            <v>ACCUEIL ET PROMOTION SAMBRE</v>
          </cell>
        </row>
        <row r="5">
          <cell r="I5" t="str">
            <v>ACCUEIL FRATERNEL ROUBAISIEN</v>
          </cell>
        </row>
        <row r="6">
          <cell r="I6" t="str">
            <v>ADATMI</v>
          </cell>
        </row>
        <row r="7">
          <cell r="I7" t="str">
            <v>ADNSEA ( ARAS)</v>
          </cell>
        </row>
        <row r="8">
          <cell r="I8" t="str">
            <v>AERS FOYER BETHEL</v>
          </cell>
        </row>
        <row r="9">
          <cell r="I9" t="str">
            <v>AFEJI</v>
          </cell>
        </row>
        <row r="10">
          <cell r="I10" t="str">
            <v>AFEJI</v>
          </cell>
        </row>
        <row r="11">
          <cell r="I11" t="str">
            <v>AFEJI</v>
          </cell>
        </row>
        <row r="12">
          <cell r="I12" t="str">
            <v>APIL</v>
          </cell>
        </row>
        <row r="13">
          <cell r="I13" t="str">
            <v>APIL</v>
          </cell>
        </row>
        <row r="14">
          <cell r="I14" t="str">
            <v>APU MOULINS</v>
          </cell>
        </row>
        <row r="15">
          <cell r="I15" t="str">
            <v>APU VIEUX LILLE</v>
          </cell>
        </row>
        <row r="16">
          <cell r="I16" t="str">
            <v>APU WAZEMMES</v>
          </cell>
        </row>
        <row r="17">
          <cell r="I17" t="str">
            <v>AREAS</v>
          </cell>
        </row>
        <row r="18">
          <cell r="I18" t="str">
            <v>ARPE</v>
          </cell>
        </row>
        <row r="19">
          <cell r="I19" t="str">
            <v>ARS</v>
          </cell>
        </row>
        <row r="20">
          <cell r="I20" t="str">
            <v>ASDAHC ( Ex-ACORS)</v>
          </cell>
        </row>
        <row r="21">
          <cell r="I21" t="str">
            <v>CAL PACT DE DUNKERQUE</v>
          </cell>
        </row>
        <row r="22">
          <cell r="I22" t="str">
            <v>CAL PACT DE L'AVESNOIS</v>
          </cell>
        </row>
        <row r="23">
          <cell r="I23" t="str">
            <v>CAL PACT DU CAMBRAISIS</v>
          </cell>
        </row>
        <row r="24">
          <cell r="I24" t="str">
            <v>CAL PACT DU DOUAISIS</v>
          </cell>
        </row>
        <row r="25">
          <cell r="I25" t="str">
            <v>CAL-PACT DE DUNKERQUE</v>
          </cell>
        </row>
        <row r="26">
          <cell r="I26" t="str">
            <v>CAPHARNAÜM</v>
          </cell>
        </row>
        <row r="27">
          <cell r="I27" t="str">
            <v>CENTRE SOCIAL DES HAUTS CHAMPS</v>
          </cell>
        </row>
        <row r="28">
          <cell r="I28" t="str">
            <v>CHAMPS MARIE</v>
          </cell>
        </row>
        <row r="29">
          <cell r="I29" t="str">
            <v>CHRS THERESE CAULIER</v>
          </cell>
        </row>
        <row r="30">
          <cell r="I30" t="str">
            <v>COLLECTIF LOCAL LOGEMENT</v>
          </cell>
        </row>
        <row r="31">
          <cell r="I31" t="str">
            <v>COLLECTIF LOCAL LOGEMENT (reprise FARG)</v>
          </cell>
        </row>
        <row r="32">
          <cell r="I32" t="str">
            <v>COLLECTIF-LOCAL-LOGEMENT</v>
          </cell>
        </row>
        <row r="33">
          <cell r="I33" t="str">
            <v>FARE</v>
          </cell>
        </row>
        <row r="34">
          <cell r="I34" t="str">
            <v>GRAAL antenne Lille</v>
          </cell>
        </row>
        <row r="35">
          <cell r="I35" t="str">
            <v>GRAAL antenne Roubaix</v>
          </cell>
        </row>
        <row r="36">
          <cell r="I36" t="str">
            <v>GRAAL antenne Tourcoing</v>
          </cell>
        </row>
        <row r="37">
          <cell r="I37" t="str">
            <v>HABITAT POUR TOUS</v>
          </cell>
        </row>
        <row r="38">
          <cell r="I38" t="str">
            <v>HAVRE</v>
          </cell>
        </row>
        <row r="39">
          <cell r="I39" t="str">
            <v>HOME DES FLANDRES</v>
          </cell>
        </row>
        <row r="40">
          <cell r="I40" t="str">
            <v>LA POSE</v>
          </cell>
        </row>
        <row r="41">
          <cell r="I41" t="str">
            <v>LES COMPAGNONS DE l'ESPOIR</v>
          </cell>
        </row>
        <row r="42">
          <cell r="I42" t="str">
            <v>LOUISE MICHEL</v>
          </cell>
        </row>
        <row r="43">
          <cell r="I43" t="str">
            <v>MAGDALA</v>
          </cell>
        </row>
        <row r="44">
          <cell r="I44" t="str">
            <v>MARTINE BERNARD</v>
          </cell>
        </row>
        <row r="45">
          <cell r="I45" t="str">
            <v>OSLO</v>
          </cell>
        </row>
        <row r="46">
          <cell r="I46" t="str">
            <v>OSLO (Reprise FARG)</v>
          </cell>
        </row>
        <row r="47">
          <cell r="I47" t="str">
            <v>PACT DU HAINAUT</v>
          </cell>
        </row>
        <row r="48">
          <cell r="I48" t="str">
            <v>PACT METROPOLE Nord - Antenne TOURCOING - MAISON FAMILIALE DE TOURCOING</v>
          </cell>
        </row>
        <row r="49">
          <cell r="I49" t="str">
            <v>PACT Métropole Nord antenne LILLE</v>
          </cell>
        </row>
        <row r="50">
          <cell r="I50" t="str">
            <v>PACT Métropole Nord antenne LILLE</v>
          </cell>
        </row>
        <row r="51">
          <cell r="I51" t="str">
            <v>PACT Métropole Nord antenne LILLE (CUDL)</v>
          </cell>
        </row>
        <row r="52">
          <cell r="I52" t="str">
            <v>PACT Métropole Nord antenne LILLE (Hors CUDL)</v>
          </cell>
        </row>
        <row r="53">
          <cell r="I53" t="str">
            <v>PACT Métropole Nord antenne LILLE Quesnoy/deûle</v>
          </cell>
        </row>
        <row r="54">
          <cell r="I54" t="str">
            <v>PACT Métropole Nord antenne ROUBAIX</v>
          </cell>
        </row>
        <row r="55">
          <cell r="I55" t="str">
            <v>PACT Métropole Nord antenne TOURCOING</v>
          </cell>
        </row>
        <row r="56">
          <cell r="I56" t="str">
            <v>PACT Métropole Nord antenne TOURCOING - résidence duTilleul</v>
          </cell>
        </row>
        <row r="57">
          <cell r="I57" t="str">
            <v>PLAN ESPOIR NORD ( FARG )</v>
          </cell>
        </row>
        <row r="58">
          <cell r="I58" t="str">
            <v>PRIM'TOIT</v>
          </cell>
        </row>
        <row r="59">
          <cell r="I59" t="str">
            <v>PRIM'TOIT</v>
          </cell>
        </row>
        <row r="60">
          <cell r="I60" t="str">
            <v>PRIM'TOIT</v>
          </cell>
        </row>
        <row r="61">
          <cell r="I61" t="str">
            <v>PRIM'TOIT</v>
          </cell>
        </row>
        <row r="62">
          <cell r="I62" t="str">
            <v>RELAIS SOLEIL TOURQUENNOIS</v>
          </cell>
        </row>
        <row r="63">
          <cell r="I63" t="str">
            <v>RESIDENCE PLUS</v>
          </cell>
        </row>
        <row r="64">
          <cell r="I64" t="str">
            <v>RESIDENCE PLUS (reprise ALISP Jeune)</v>
          </cell>
        </row>
        <row r="65">
          <cell r="I65" t="str">
            <v>RESIDENCE PLUS (reprise ALISP Ménage)</v>
          </cell>
        </row>
        <row r="66">
          <cell r="I66" t="str">
            <v>VISA - foyer regain</v>
          </cell>
        </row>
        <row r="67">
          <cell r="I67" t="str">
            <v>VISA - foyer renaitre</v>
          </cell>
        </row>
        <row r="68">
          <cell r="I68" t="str">
            <v>VISA - foyer rénovation</v>
          </cell>
        </row>
        <row r="69">
          <cell r="I69" t="str">
            <v>VISA FOYER REALITE</v>
          </cell>
        </row>
      </sheetData>
      <sheetData sheetId="3">
        <row r="1">
          <cell r="H1" t="str">
            <v>Accès - Sans domicile propore</v>
          </cell>
          <cell r="J1" t="str">
            <v>UTPAS de</v>
          </cell>
        </row>
        <row r="2">
          <cell r="H2" t="str">
            <v>Accès - Hébergé dans dispositif institutionnel</v>
          </cell>
          <cell r="J2" t="str">
            <v>UTPAS de</v>
          </cell>
        </row>
        <row r="3">
          <cell r="H3" t="str">
            <v>Accès - Vivant en surpeuplement extrême ds parc privé</v>
          </cell>
          <cell r="J3" t="str">
            <v>CCAS de</v>
          </cell>
        </row>
        <row r="4">
          <cell r="H4" t="str">
            <v>Accès - Vivant ds un logt déclaré insalubre</v>
          </cell>
          <cell r="J4" t="str">
            <v>CCAS de</v>
          </cell>
        </row>
        <row r="5">
          <cell r="H5" t="str">
            <v>Accès- couple, parent isolé, ou alloc RMI vivant chez un tiers</v>
          </cell>
          <cell r="J5" t="str">
            <v>CCAS de</v>
          </cell>
        </row>
        <row r="6">
          <cell r="H6" t="str">
            <v>Accès - Détenteur d'un bail précaire</v>
          </cell>
        </row>
        <row r="7">
          <cell r="H7" t="str">
            <v>Maintien - Expulsion en cours</v>
          </cell>
        </row>
        <row r="8">
          <cell r="H8" t="str">
            <v>Maintien - Dettes multiples (eau, électricité, gaz, loyer..)</v>
          </cell>
        </row>
        <row r="9">
          <cell r="H9" t="str">
            <v>Maintien - logt insalubre (IH, plainte SCHS)</v>
          </cell>
        </row>
        <row r="10">
          <cell r="H10" t="str">
            <v>Maintien - Surendettement</v>
          </cell>
        </row>
        <row r="11">
          <cell r="H11" t="str">
            <v>Maintien - conflits avec bailleur, fournissuer et voisinage</v>
          </cell>
        </row>
        <row r="12">
          <cell r="H12" t="str">
            <v>Maintien - problème d'hygiène</v>
          </cell>
        </row>
        <row r="13">
          <cell r="H13" t="str">
            <v>Autre Motif</v>
          </cell>
        </row>
        <row r="14">
          <cell r="H14" t="str">
            <v>Demande de renouvellement de mesure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Q104"/>
  <sheetViews>
    <sheetView showGridLines="0" tabSelected="1" showOutlineSymbols="0" zoomScalePageLayoutView="0" workbookViewId="0" topLeftCell="A1">
      <selection activeCell="D25" sqref="D25"/>
    </sheetView>
  </sheetViews>
  <sheetFormatPr defaultColWidth="11.421875" defaultRowHeight="12.75"/>
  <cols>
    <col min="1" max="1" width="9.140625" style="0" customWidth="1"/>
    <col min="2" max="2" width="7.00390625" style="0" customWidth="1"/>
    <col min="3" max="3" width="57.00390625" style="1" customWidth="1"/>
    <col min="4" max="4" width="20.57421875" style="1" customWidth="1"/>
    <col min="5" max="5" width="5.00390625" style="0" customWidth="1"/>
    <col min="6" max="6" width="5.140625" style="0" customWidth="1"/>
    <col min="7" max="7" width="42.7109375" style="0" customWidth="1"/>
    <col min="8" max="8" width="21.57421875" style="0" customWidth="1"/>
    <col min="10" max="10" width="9.57421875" style="0" customWidth="1"/>
    <col min="11" max="11" width="46.7109375" style="0" customWidth="1"/>
  </cols>
  <sheetData>
    <row r="1" spans="1:17" ht="42" customHeight="1" thickBot="1">
      <c r="A1" s="98"/>
      <c r="B1" s="98"/>
      <c r="C1" s="182" t="s">
        <v>135</v>
      </c>
      <c r="D1" s="182"/>
      <c r="E1" s="182"/>
      <c r="F1" s="182"/>
      <c r="G1" s="182"/>
      <c r="H1" s="98"/>
      <c r="I1" s="98"/>
      <c r="J1" s="90"/>
      <c r="K1" s="90"/>
      <c r="L1" s="90"/>
      <c r="M1" s="90"/>
      <c r="N1" s="90"/>
      <c r="O1" s="87"/>
      <c r="P1" s="87"/>
      <c r="Q1" s="87"/>
    </row>
    <row r="2" spans="1:17" ht="6.75" customHeight="1">
      <c r="A2" s="98"/>
      <c r="B2" s="52"/>
      <c r="C2" s="103"/>
      <c r="D2" s="103"/>
      <c r="E2" s="104"/>
      <c r="F2" s="98"/>
      <c r="G2" s="98"/>
      <c r="H2" s="98"/>
      <c r="I2" s="98"/>
      <c r="J2" s="90"/>
      <c r="K2" s="90"/>
      <c r="L2" s="90"/>
      <c r="M2" s="90"/>
      <c r="N2" s="90"/>
      <c r="O2" s="87"/>
      <c r="P2" s="87"/>
      <c r="Q2" s="87"/>
    </row>
    <row r="3" spans="1:17" ht="18">
      <c r="A3" s="98"/>
      <c r="B3" s="53"/>
      <c r="C3" s="54" t="s">
        <v>81</v>
      </c>
      <c r="D3" s="55"/>
      <c r="E3" s="56"/>
      <c r="F3" s="98"/>
      <c r="G3" s="98"/>
      <c r="H3" s="98"/>
      <c r="I3" s="98"/>
      <c r="J3" s="90"/>
      <c r="K3" s="90"/>
      <c r="L3" s="90"/>
      <c r="M3" s="90"/>
      <c r="N3" s="90"/>
      <c r="O3" s="87"/>
      <c r="P3" s="87"/>
      <c r="Q3" s="87"/>
    </row>
    <row r="4" spans="1:17" ht="24">
      <c r="A4" s="98"/>
      <c r="B4" s="53"/>
      <c r="C4" s="117" t="s">
        <v>101</v>
      </c>
      <c r="D4" s="55"/>
      <c r="E4" s="56"/>
      <c r="F4" s="98"/>
      <c r="G4" s="98"/>
      <c r="H4" s="98"/>
      <c r="I4" s="98"/>
      <c r="J4" s="90"/>
      <c r="K4" s="90"/>
      <c r="L4" s="90"/>
      <c r="M4" s="90"/>
      <c r="N4" s="90"/>
      <c r="O4" s="87"/>
      <c r="P4" s="87"/>
      <c r="Q4" s="87"/>
    </row>
    <row r="5" spans="1:17" ht="13.5" thickBot="1">
      <c r="A5" s="98"/>
      <c r="B5" s="53"/>
      <c r="D5" s="55"/>
      <c r="E5" s="56"/>
      <c r="F5" s="71"/>
      <c r="G5" s="80" t="s">
        <v>68</v>
      </c>
      <c r="H5" s="71"/>
      <c r="I5" s="71"/>
      <c r="J5" s="90"/>
      <c r="K5" s="90"/>
      <c r="L5" s="90"/>
      <c r="M5" s="90"/>
      <c r="N5" s="90"/>
      <c r="O5" s="87"/>
      <c r="P5" s="87"/>
      <c r="Q5" s="87"/>
    </row>
    <row r="6" spans="1:17" ht="13.5" thickBot="1">
      <c r="A6" s="98"/>
      <c r="B6" s="53"/>
      <c r="C6" s="74" t="s">
        <v>71</v>
      </c>
      <c r="D6" s="153">
        <v>550.93</v>
      </c>
      <c r="E6" s="56"/>
      <c r="F6" s="50"/>
      <c r="H6" s="55"/>
      <c r="I6" s="50"/>
      <c r="J6" s="90"/>
      <c r="K6" s="88" t="s">
        <v>91</v>
      </c>
      <c r="L6" s="87"/>
      <c r="M6" s="87"/>
      <c r="N6" s="90"/>
      <c r="O6" s="87"/>
      <c r="P6" s="87"/>
      <c r="Q6" s="87"/>
    </row>
    <row r="7" spans="1:17" ht="12.75" customHeight="1" thickBot="1">
      <c r="A7" s="98"/>
      <c r="B7" s="53"/>
      <c r="C7" s="55"/>
      <c r="D7" s="55"/>
      <c r="E7" s="56"/>
      <c r="F7" s="50"/>
      <c r="G7" s="59" t="s">
        <v>64</v>
      </c>
      <c r="H7" s="107">
        <f>D58</f>
        <v>0</v>
      </c>
      <c r="I7" s="50"/>
      <c r="J7" s="90"/>
      <c r="K7" s="88"/>
      <c r="L7" s="87"/>
      <c r="M7" s="87"/>
      <c r="N7" s="90"/>
      <c r="O7" s="87"/>
      <c r="P7" s="87"/>
      <c r="Q7" s="87"/>
    </row>
    <row r="8" spans="1:17" ht="12" customHeight="1" thickBot="1">
      <c r="A8" s="98"/>
      <c r="B8" s="53"/>
      <c r="C8" s="57" t="s">
        <v>61</v>
      </c>
      <c r="D8" s="73" t="s">
        <v>28</v>
      </c>
      <c r="E8" s="56"/>
      <c r="F8" s="50"/>
      <c r="G8" s="59"/>
      <c r="H8" s="62"/>
      <c r="I8" s="50"/>
      <c r="J8" s="90"/>
      <c r="K8" s="87"/>
      <c r="L8" s="87"/>
      <c r="M8" s="87"/>
      <c r="N8" s="90"/>
      <c r="O8" s="87"/>
      <c r="P8" s="87"/>
      <c r="Q8" s="87"/>
    </row>
    <row r="9" spans="1:17" ht="15" customHeight="1" thickBot="1">
      <c r="A9" s="98"/>
      <c r="B9" s="53"/>
      <c r="C9" s="55"/>
      <c r="D9" s="55"/>
      <c r="E9" s="56"/>
      <c r="F9" s="50"/>
      <c r="G9" s="91" t="s">
        <v>86</v>
      </c>
      <c r="H9" s="108">
        <f>IF(ISERROR(D83),"",D83)</f>
        <v>192</v>
      </c>
      <c r="I9" s="50"/>
      <c r="J9" s="90"/>
      <c r="K9" s="114" t="s">
        <v>85</v>
      </c>
      <c r="L9" s="154"/>
      <c r="M9" s="87"/>
      <c r="N9" s="90"/>
      <c r="O9" s="87"/>
      <c r="P9" s="87"/>
      <c r="Q9" s="87"/>
    </row>
    <row r="10" spans="1:17" ht="33" customHeight="1" thickBot="1">
      <c r="A10" s="98"/>
      <c r="B10" s="53"/>
      <c r="C10" s="58" t="s">
        <v>62</v>
      </c>
      <c r="D10" s="55"/>
      <c r="E10" s="56"/>
      <c r="F10" s="50"/>
      <c r="G10" s="59"/>
      <c r="H10" s="63"/>
      <c r="J10" s="90"/>
      <c r="K10" s="87"/>
      <c r="L10" s="87"/>
      <c r="M10" s="87"/>
      <c r="N10" s="90"/>
      <c r="O10" s="87"/>
      <c r="P10" s="87"/>
      <c r="Q10" s="87"/>
    </row>
    <row r="11" spans="1:17" ht="13.5" thickBot="1">
      <c r="A11" s="98"/>
      <c r="B11" s="53"/>
      <c r="C11" s="75" t="s">
        <v>13</v>
      </c>
      <c r="D11" s="72"/>
      <c r="E11" s="56"/>
      <c r="F11" s="50"/>
      <c r="G11" s="91" t="s">
        <v>102</v>
      </c>
      <c r="H11" s="109">
        <f>IF(ISERROR(D71),"",D71)</f>
      </c>
      <c r="J11" s="90"/>
      <c r="K11" s="115" t="s">
        <v>64</v>
      </c>
      <c r="L11" s="111">
        <f>IF(L9="","",D58)</f>
      </c>
      <c r="M11" s="87"/>
      <c r="N11" s="90"/>
      <c r="O11" s="87"/>
      <c r="P11" s="87"/>
      <c r="Q11" s="87"/>
    </row>
    <row r="12" spans="1:17" ht="13.5" thickBot="1">
      <c r="A12" s="98"/>
      <c r="B12" s="53"/>
      <c r="C12" s="75" t="s">
        <v>14</v>
      </c>
      <c r="D12" s="49"/>
      <c r="E12" s="56"/>
      <c r="F12" s="50"/>
      <c r="G12" s="59"/>
      <c r="H12" s="64"/>
      <c r="I12" s="50"/>
      <c r="J12" s="90"/>
      <c r="K12" s="87"/>
      <c r="L12" s="87"/>
      <c r="M12" s="87"/>
      <c r="N12" s="90"/>
      <c r="O12" s="87"/>
      <c r="P12" s="87"/>
      <c r="Q12" s="87"/>
    </row>
    <row r="13" spans="1:17" ht="13.5" thickBot="1">
      <c r="A13" s="98"/>
      <c r="B13" s="53"/>
      <c r="C13" s="75" t="s">
        <v>15</v>
      </c>
      <c r="D13" s="49"/>
      <c r="E13" s="56"/>
      <c r="F13" s="50"/>
      <c r="G13" s="91" t="s">
        <v>103</v>
      </c>
      <c r="H13" s="109">
        <f>IF(ISERROR((D22+D23-D25)/D18),"",(D22+D23-D25)/D18)</f>
      </c>
      <c r="J13" s="90"/>
      <c r="K13" s="116" t="s">
        <v>87</v>
      </c>
      <c r="L13" s="112">
        <f>IF(ISERROR(K80),"",K80)</f>
      </c>
      <c r="M13" s="87"/>
      <c r="N13" s="90"/>
      <c r="O13" s="87"/>
      <c r="P13" s="87"/>
      <c r="Q13" s="87"/>
    </row>
    <row r="14" spans="1:17" ht="13.5" thickBot="1">
      <c r="A14" s="98"/>
      <c r="B14" s="53"/>
      <c r="C14" s="75" t="s">
        <v>16</v>
      </c>
      <c r="D14" s="49"/>
      <c r="E14" s="56"/>
      <c r="F14" s="50"/>
      <c r="G14" s="55"/>
      <c r="H14" s="55"/>
      <c r="I14" s="50"/>
      <c r="J14" s="90"/>
      <c r="K14" s="87"/>
      <c r="L14" s="87"/>
      <c r="M14" s="87"/>
      <c r="N14" s="90"/>
      <c r="O14" s="87"/>
      <c r="P14" s="87"/>
      <c r="Q14" s="87"/>
    </row>
    <row r="15" spans="1:17" ht="13.5" thickBot="1">
      <c r="A15" s="98"/>
      <c r="B15" s="53"/>
      <c r="C15" s="75" t="s">
        <v>17</v>
      </c>
      <c r="D15" s="49"/>
      <c r="E15" s="56"/>
      <c r="F15" s="50"/>
      <c r="G15" s="91" t="s">
        <v>104</v>
      </c>
      <c r="H15" s="110">
        <f>IF(ISERROR(D94),"",D94)</f>
        <v>-6.4</v>
      </c>
      <c r="I15" s="50"/>
      <c r="J15" s="90"/>
      <c r="K15" s="116" t="s">
        <v>88</v>
      </c>
      <c r="L15" s="113">
        <f>IF(ISERROR(K82),"",K82)</f>
      </c>
      <c r="M15" s="87"/>
      <c r="N15" s="90"/>
      <c r="O15" s="87"/>
      <c r="P15" s="87"/>
      <c r="Q15" s="87"/>
    </row>
    <row r="16" spans="1:17" ht="13.5" thickBot="1">
      <c r="A16" s="98"/>
      <c r="B16" s="53"/>
      <c r="C16" s="75" t="s">
        <v>18</v>
      </c>
      <c r="D16" s="49"/>
      <c r="E16" s="56"/>
      <c r="F16" s="50"/>
      <c r="I16" s="50"/>
      <c r="J16" s="90"/>
      <c r="K16" s="87"/>
      <c r="L16" s="87"/>
      <c r="M16" s="87"/>
      <c r="N16" s="90"/>
      <c r="O16" s="87"/>
      <c r="P16" s="87"/>
      <c r="Q16" s="87"/>
    </row>
    <row r="17" spans="1:17" ht="13.5" thickBot="1">
      <c r="A17" s="98"/>
      <c r="B17" s="53"/>
      <c r="C17" s="75" t="s">
        <v>19</v>
      </c>
      <c r="D17" s="49"/>
      <c r="E17" s="56"/>
      <c r="F17" s="50"/>
      <c r="G17" s="132" t="s">
        <v>106</v>
      </c>
      <c r="H17" s="183" t="str">
        <f>IF(AND(H11&lt;=D72,H7&lt;=2),"OUI","NON")</f>
        <v>NON</v>
      </c>
      <c r="I17" s="50"/>
      <c r="J17" s="90"/>
      <c r="K17" s="116" t="s">
        <v>105</v>
      </c>
      <c r="L17" s="112">
        <f>IF(ISERROR(K84),"",K84)</f>
      </c>
      <c r="M17" s="87"/>
      <c r="N17" s="90"/>
      <c r="O17" s="87"/>
      <c r="P17" s="87"/>
      <c r="Q17" s="87"/>
    </row>
    <row r="18" spans="1:17" ht="13.5" thickBot="1">
      <c r="A18" s="98"/>
      <c r="B18" s="53"/>
      <c r="C18" s="59" t="s">
        <v>63</v>
      </c>
      <c r="D18" s="105">
        <f>SUM(D11:D17)</f>
        <v>0</v>
      </c>
      <c r="E18" s="56"/>
      <c r="F18" s="50"/>
      <c r="G18" s="92" t="s">
        <v>108</v>
      </c>
      <c r="H18" s="184"/>
      <c r="I18" s="50"/>
      <c r="J18" s="90"/>
      <c r="K18" s="87"/>
      <c r="L18" s="87"/>
      <c r="M18" s="87"/>
      <c r="N18" s="90"/>
      <c r="O18" s="87"/>
      <c r="P18" s="87"/>
      <c r="Q18" s="87"/>
    </row>
    <row r="19" spans="1:17" ht="13.5" thickBot="1">
      <c r="A19" s="98"/>
      <c r="B19" s="53"/>
      <c r="C19" s="59"/>
      <c r="D19" s="60"/>
      <c r="E19" s="56"/>
      <c r="F19" s="50"/>
      <c r="I19" s="50"/>
      <c r="J19" s="90"/>
      <c r="K19" s="87"/>
      <c r="L19" s="87"/>
      <c r="M19" s="87"/>
      <c r="N19" s="90"/>
      <c r="O19" s="87"/>
      <c r="P19" s="87"/>
      <c r="Q19" s="87"/>
    </row>
    <row r="20" spans="1:17" ht="12.75">
      <c r="A20" s="98"/>
      <c r="B20" s="53"/>
      <c r="C20" s="61" t="s">
        <v>70</v>
      </c>
      <c r="D20" s="55"/>
      <c r="E20" s="56"/>
      <c r="F20" s="50"/>
      <c r="G20" s="133" t="s">
        <v>107</v>
      </c>
      <c r="H20" s="185" t="str">
        <f>IF(AND(D58&lt;=1.5,D94&lt;=6.5,H11&lt;=D72),"OUI","NON")</f>
        <v>NON</v>
      </c>
      <c r="I20" s="50"/>
      <c r="J20" s="90"/>
      <c r="K20" s="116" t="s">
        <v>89</v>
      </c>
      <c r="L20" s="176" t="str">
        <f>IF(AND(L15&lt;=D72,L11&lt;=2),"OUI","NON")</f>
        <v>NON</v>
      </c>
      <c r="M20" s="87"/>
      <c r="N20" s="90"/>
      <c r="O20" s="87"/>
      <c r="P20" s="87"/>
      <c r="Q20" s="87"/>
    </row>
    <row r="21" spans="1:17" ht="13.5" thickBot="1">
      <c r="A21" s="98"/>
      <c r="B21" s="53"/>
      <c r="C21" s="55"/>
      <c r="D21" s="55"/>
      <c r="E21" s="56"/>
      <c r="F21" s="50"/>
      <c r="G21" s="79" t="s">
        <v>76</v>
      </c>
      <c r="H21" s="186"/>
      <c r="I21" s="50"/>
      <c r="J21" s="90"/>
      <c r="K21" s="116" t="s">
        <v>90</v>
      </c>
      <c r="L21" s="177"/>
      <c r="M21" s="87"/>
      <c r="N21" s="90"/>
      <c r="O21" s="87"/>
      <c r="P21" s="87"/>
      <c r="Q21" s="87"/>
    </row>
    <row r="22" spans="1:17" ht="12.75">
      <c r="A22" s="98"/>
      <c r="B22" s="53"/>
      <c r="C22" s="145" t="s">
        <v>0</v>
      </c>
      <c r="D22" s="146"/>
      <c r="E22" s="56"/>
      <c r="J22" s="90"/>
      <c r="K22" s="87"/>
      <c r="L22" s="87"/>
      <c r="M22" s="87"/>
      <c r="N22" s="90"/>
      <c r="O22" s="87"/>
      <c r="P22" s="87"/>
      <c r="Q22" s="87"/>
    </row>
    <row r="23" spans="1:17" ht="12.75">
      <c r="A23" s="98"/>
      <c r="B23" s="53"/>
      <c r="C23" s="147" t="s">
        <v>83</v>
      </c>
      <c r="D23" s="148"/>
      <c r="E23" s="56"/>
      <c r="J23" s="90"/>
      <c r="K23" s="87"/>
      <c r="L23" s="87"/>
      <c r="M23" s="87"/>
      <c r="N23" s="90"/>
      <c r="O23" s="87"/>
      <c r="P23" s="87"/>
      <c r="Q23" s="87"/>
    </row>
    <row r="24" spans="1:17" ht="12.75">
      <c r="A24" s="98"/>
      <c r="B24" s="53"/>
      <c r="C24" s="147" t="s">
        <v>66</v>
      </c>
      <c r="D24" s="146"/>
      <c r="E24" s="56"/>
      <c r="F24" s="90"/>
      <c r="G24" s="90"/>
      <c r="H24" s="90"/>
      <c r="I24" s="90"/>
      <c r="J24" s="90"/>
      <c r="K24" s="90"/>
      <c r="L24" s="90"/>
      <c r="M24" s="90"/>
      <c r="N24" s="90"/>
      <c r="O24" s="87"/>
      <c r="P24" s="87"/>
      <c r="Q24" s="87"/>
    </row>
    <row r="25" spans="1:17" ht="15">
      <c r="A25" s="98"/>
      <c r="B25" s="53"/>
      <c r="C25" s="150" t="s">
        <v>65</v>
      </c>
      <c r="D25" s="149"/>
      <c r="E25" s="56"/>
      <c r="F25" s="90"/>
      <c r="G25" s="99" t="str">
        <f>IF(AND(H11&gt;60%,LEFT(D8)="I"),"  Alerte taux d'effort logt &gt; 60% : maintien non durable",IF(AND(H11&gt;50%,LEFT(D8)="M"),"  Alerte taux d'effort logt &gt; 50% : maintien non durable",""))</f>
        <v>  Alerte taux d'effort logt &gt; 60% : maintien non durable</v>
      </c>
      <c r="H25" s="90"/>
      <c r="I25" s="90"/>
      <c r="J25" s="90"/>
      <c r="K25" s="90"/>
      <c r="L25" s="90"/>
      <c r="M25" s="90"/>
      <c r="N25" s="90"/>
      <c r="O25" s="87"/>
      <c r="P25" s="87"/>
      <c r="Q25" s="87"/>
    </row>
    <row r="26" spans="1:17" ht="12.75">
      <c r="A26" s="98"/>
      <c r="B26" s="53"/>
      <c r="C26" s="59" t="s">
        <v>78</v>
      </c>
      <c r="D26" s="105">
        <f>(D22+D23-D25)</f>
        <v>0</v>
      </c>
      <c r="E26" s="56"/>
      <c r="F26" s="90"/>
      <c r="G26" s="180" t="e">
        <f>IF(G25&lt;&gt;"","La part des charges logement (loyer+forfait charges = "&amp;FIXED(H11)*100&amp;"% des ressources) ne permet pas au ménage de se maintenir durablement dans son logement.","")</f>
        <v>#VALUE!</v>
      </c>
      <c r="H26" s="180"/>
      <c r="I26" s="180"/>
      <c r="J26" s="181"/>
      <c r="K26" s="90"/>
      <c r="L26" s="90"/>
      <c r="M26" s="90"/>
      <c r="N26" s="90"/>
      <c r="O26" s="87"/>
      <c r="P26" s="87"/>
      <c r="Q26" s="87"/>
    </row>
    <row r="27" spans="1:17" ht="12.75">
      <c r="A27" s="98"/>
      <c r="B27" s="53"/>
      <c r="C27" s="55"/>
      <c r="D27" s="55"/>
      <c r="E27" s="56"/>
      <c r="F27" s="90"/>
      <c r="G27" s="180"/>
      <c r="H27" s="180"/>
      <c r="I27" s="180"/>
      <c r="J27" s="181"/>
      <c r="K27" s="90"/>
      <c r="L27" s="90"/>
      <c r="M27" s="90"/>
      <c r="N27" s="90"/>
      <c r="O27" s="87"/>
      <c r="P27" s="87"/>
      <c r="Q27" s="87"/>
    </row>
    <row r="28" spans="1:17" ht="15">
      <c r="A28" s="98"/>
      <c r="B28" s="53"/>
      <c r="C28" s="65" t="s">
        <v>74</v>
      </c>
      <c r="D28" s="66"/>
      <c r="E28" s="56"/>
      <c r="F28" s="90"/>
      <c r="G28" s="99">
        <f>IF(D18=0,"",IF(H7&lt;0.8,"Alerte niveau de ressources  &lt;0,8 RSA",""))</f>
      </c>
      <c r="H28" s="100"/>
      <c r="I28" s="100"/>
      <c r="J28" s="90"/>
      <c r="K28" s="90"/>
      <c r="L28" s="90"/>
      <c r="M28" s="90"/>
      <c r="N28" s="90"/>
      <c r="O28" s="87"/>
      <c r="P28" s="87"/>
      <c r="Q28" s="87"/>
    </row>
    <row r="29" spans="1:17" ht="18" customHeight="1">
      <c r="A29" s="98"/>
      <c r="B29" s="53"/>
      <c r="C29" s="65"/>
      <c r="D29" s="66"/>
      <c r="E29" s="56"/>
      <c r="F29" s="90"/>
      <c r="G29" s="187">
        <f>IF(G28&lt;&gt;"","Les ressources du ménage sont en deçà des minimas sociaux ("&amp;ROUND(H7,2)&amp;" RSA), Le seuil d’éligibilité au certificat est fixé à 0,8 fois le montant forfaitaire défini au titre du RSA, sauf perspective avérée d'ouverture de droits dans un délai maximum de 3 mois.","")</f>
      </c>
      <c r="H29" s="188"/>
      <c r="I29" s="188"/>
      <c r="J29" s="188"/>
      <c r="K29" s="90"/>
      <c r="L29" s="90"/>
      <c r="M29" s="90"/>
      <c r="N29" s="90"/>
      <c r="O29" s="87"/>
      <c r="P29" s="87"/>
      <c r="Q29" s="87"/>
    </row>
    <row r="30" spans="1:17" ht="12.75">
      <c r="A30" s="98"/>
      <c r="B30" s="53"/>
      <c r="C30" s="145" t="s">
        <v>52</v>
      </c>
      <c r="D30" s="151"/>
      <c r="E30" s="56"/>
      <c r="F30" s="98"/>
      <c r="G30" s="188"/>
      <c r="H30" s="188"/>
      <c r="I30" s="188"/>
      <c r="J30" s="188"/>
      <c r="K30" s="90"/>
      <c r="L30" s="90"/>
      <c r="M30" s="90"/>
      <c r="N30" s="90"/>
      <c r="O30" s="87"/>
      <c r="P30" s="87"/>
      <c r="Q30" s="87"/>
    </row>
    <row r="31" spans="1:17" ht="12.75">
      <c r="A31" s="98"/>
      <c r="B31" s="53"/>
      <c r="C31" s="147" t="s">
        <v>53</v>
      </c>
      <c r="D31" s="151"/>
      <c r="E31" s="56"/>
      <c r="F31" s="90"/>
      <c r="G31" s="188"/>
      <c r="H31" s="188"/>
      <c r="I31" s="188"/>
      <c r="J31" s="188"/>
      <c r="K31" s="90"/>
      <c r="L31" s="90"/>
      <c r="M31" s="90"/>
      <c r="N31" s="90"/>
      <c r="O31" s="87"/>
      <c r="P31" s="87"/>
      <c r="Q31" s="87"/>
    </row>
    <row r="32" spans="1:17" ht="13.5" customHeight="1">
      <c r="A32" s="98"/>
      <c r="B32" s="53"/>
      <c r="C32" s="147" t="s">
        <v>54</v>
      </c>
      <c r="D32" s="151"/>
      <c r="E32" s="56"/>
      <c r="F32" s="90"/>
      <c r="G32" s="99" t="str">
        <f>IF(AND(H13&gt;33%,G25&lt;&gt;"")," Part à charge Loyer &gt; 33% : Orientation Accès","")</f>
        <v> Part à charge Loyer &gt; 33% : Orientation Accès</v>
      </c>
      <c r="H32" s="90"/>
      <c r="I32" s="90"/>
      <c r="J32" s="90"/>
      <c r="K32" s="90"/>
      <c r="L32" s="90"/>
      <c r="M32" s="90"/>
      <c r="N32" s="90"/>
      <c r="O32" s="87"/>
      <c r="P32" s="87"/>
      <c r="Q32" s="87"/>
    </row>
    <row r="33" spans="1:17" ht="12.75">
      <c r="A33" s="98"/>
      <c r="B33" s="53"/>
      <c r="C33" s="147" t="s">
        <v>55</v>
      </c>
      <c r="D33" s="151"/>
      <c r="E33" s="56"/>
      <c r="F33" s="90"/>
      <c r="G33" s="180" t="e">
        <f>IF(G32&lt;&gt;"","Le taux d'effort loyer = "&amp;FIXED(H13)*100&amp;"% des ressources ne permet pas au ménage de se maintenir dans ce logement, il convient de l'aider à trouver un logement adapté à ses ressources financières. .","")</f>
        <v>#VALUE!</v>
      </c>
      <c r="H33" s="181"/>
      <c r="I33" s="181"/>
      <c r="J33" s="181"/>
      <c r="K33" s="90"/>
      <c r="L33" s="90"/>
      <c r="M33" s="90"/>
      <c r="N33" s="90"/>
      <c r="O33" s="87"/>
      <c r="P33" s="87"/>
      <c r="Q33" s="87"/>
    </row>
    <row r="34" spans="1:17" ht="15.75" customHeight="1">
      <c r="A34" s="98"/>
      <c r="B34" s="53"/>
      <c r="C34" s="152" t="s">
        <v>56</v>
      </c>
      <c r="D34" s="151"/>
      <c r="E34" s="56"/>
      <c r="F34" s="90"/>
      <c r="G34" s="181"/>
      <c r="H34" s="181"/>
      <c r="I34" s="181"/>
      <c r="J34" s="181"/>
      <c r="K34" s="90"/>
      <c r="L34" s="90"/>
      <c r="M34" s="90"/>
      <c r="N34" s="90"/>
      <c r="O34" s="87"/>
      <c r="P34" s="87"/>
      <c r="Q34" s="87"/>
    </row>
    <row r="35" spans="1:17" ht="12.75">
      <c r="A35" s="98"/>
      <c r="B35" s="53"/>
      <c r="C35" s="67" t="s">
        <v>69</v>
      </c>
      <c r="D35" s="106">
        <f>SUM(D28:D34)</f>
        <v>0</v>
      </c>
      <c r="E35" s="56"/>
      <c r="F35" s="90"/>
      <c r="G35" s="181"/>
      <c r="H35" s="181"/>
      <c r="I35" s="181"/>
      <c r="J35" s="181"/>
      <c r="K35" s="90"/>
      <c r="L35" s="90"/>
      <c r="M35" s="90"/>
      <c r="N35" s="90"/>
      <c r="O35" s="87"/>
      <c r="P35" s="87"/>
      <c r="Q35" s="87"/>
    </row>
    <row r="36" spans="1:17" ht="16.5" customHeight="1" thickBot="1">
      <c r="A36" s="98"/>
      <c r="B36" s="68"/>
      <c r="C36" s="69"/>
      <c r="D36" s="69"/>
      <c r="E36" s="70"/>
      <c r="F36" s="90"/>
      <c r="G36" s="99" t="s">
        <v>77</v>
      </c>
      <c r="H36" s="101">
        <f>MIN((IF(LEFT(D8,1)="I",0.6,0.5)*D18)-H9,0.33*D18)</f>
        <v>-192</v>
      </c>
      <c r="I36" s="100"/>
      <c r="J36" s="90"/>
      <c r="K36" s="90"/>
      <c r="L36" s="90"/>
      <c r="M36" s="90"/>
      <c r="N36" s="90"/>
      <c r="O36" s="87"/>
      <c r="P36" s="87"/>
      <c r="Q36" s="87"/>
    </row>
    <row r="37" spans="1:17" ht="12.75" customHeight="1">
      <c r="A37" s="98"/>
      <c r="B37" s="118" t="s">
        <v>136</v>
      </c>
      <c r="C37" s="102"/>
      <c r="D37" s="102"/>
      <c r="E37" s="98"/>
      <c r="F37" s="98"/>
      <c r="G37" s="98" t="s">
        <v>75</v>
      </c>
      <c r="H37" s="90"/>
      <c r="I37" s="90"/>
      <c r="J37" s="90"/>
      <c r="K37" s="90"/>
      <c r="L37" s="90"/>
      <c r="M37" s="90"/>
      <c r="N37" s="90"/>
      <c r="O37" s="87"/>
      <c r="P37" s="87"/>
      <c r="Q37" s="87"/>
    </row>
    <row r="38" spans="1:17" ht="12.75">
      <c r="A38" s="98"/>
      <c r="B38" s="98"/>
      <c r="C38" s="102"/>
      <c r="D38" s="102"/>
      <c r="E38" s="98"/>
      <c r="F38" s="98"/>
      <c r="G38" s="90"/>
      <c r="H38" s="90"/>
      <c r="I38" s="98"/>
      <c r="J38" s="90"/>
      <c r="K38" s="90"/>
      <c r="L38" s="90"/>
      <c r="M38" s="90"/>
      <c r="N38" s="90"/>
      <c r="O38" s="87"/>
      <c r="P38" s="87"/>
      <c r="Q38" s="87"/>
    </row>
    <row r="39" spans="1:17" ht="12.75">
      <c r="A39" s="98"/>
      <c r="B39" s="98"/>
      <c r="C39" s="102"/>
      <c r="D39" s="102"/>
      <c r="E39" s="98"/>
      <c r="F39" s="98"/>
      <c r="G39" s="98"/>
      <c r="H39" s="98"/>
      <c r="I39" s="98"/>
      <c r="J39" s="90"/>
      <c r="K39" s="90"/>
      <c r="L39" s="90"/>
      <c r="M39" s="90"/>
      <c r="N39" s="90"/>
      <c r="O39" s="87"/>
      <c r="P39" s="87"/>
      <c r="Q39" s="87"/>
    </row>
    <row r="40" spans="1:17" ht="12.75">
      <c r="A40" s="98"/>
      <c r="B40" s="98"/>
      <c r="C40" s="102"/>
      <c r="D40" s="102"/>
      <c r="E40" s="98"/>
      <c r="F40" s="98"/>
      <c r="G40" s="98"/>
      <c r="H40" s="98"/>
      <c r="I40" s="98"/>
      <c r="J40" s="90"/>
      <c r="K40" s="90"/>
      <c r="L40" s="90"/>
      <c r="M40" s="90"/>
      <c r="N40" s="90"/>
      <c r="O40" s="87"/>
      <c r="P40" s="87"/>
      <c r="Q40" s="87"/>
    </row>
    <row r="41" spans="1:9" ht="12.75" hidden="1">
      <c r="A41" s="50"/>
      <c r="B41" s="50"/>
      <c r="C41" s="51"/>
      <c r="D41" s="51"/>
      <c r="E41" s="50"/>
      <c r="F41" s="50"/>
      <c r="G41" s="50"/>
      <c r="H41" s="50"/>
      <c r="I41" s="50"/>
    </row>
    <row r="42" spans="1:6" ht="12.75" hidden="1">
      <c r="A42" s="50"/>
      <c r="B42" s="50"/>
      <c r="C42" s="51"/>
      <c r="D42" s="51"/>
      <c r="E42" s="50"/>
      <c r="F42" s="50"/>
    </row>
    <row r="43" ht="12.75" hidden="1"/>
    <row r="44" spans="11:13" ht="12.75" hidden="1">
      <c r="K44" s="5"/>
      <c r="L44" s="5"/>
      <c r="M44" s="5"/>
    </row>
    <row r="45" spans="8:16" ht="12.75" hidden="1">
      <c r="H45" s="83" t="s">
        <v>80</v>
      </c>
      <c r="I45" s="83" t="s">
        <v>79</v>
      </c>
      <c r="K45" s="5"/>
      <c r="L45" s="5"/>
      <c r="M45" s="5"/>
      <c r="N45" s="178"/>
      <c r="O45" s="179"/>
      <c r="P45" s="179"/>
    </row>
    <row r="46" spans="2:14" ht="12.75" hidden="1">
      <c r="B46" s="87"/>
      <c r="C46" s="135"/>
      <c r="D46" s="135"/>
      <c r="E46" s="87"/>
      <c r="G46" s="5"/>
      <c r="H46" s="157" t="s">
        <v>123</v>
      </c>
      <c r="I46" s="85">
        <v>2</v>
      </c>
      <c r="K46" s="5"/>
      <c r="L46" s="5"/>
      <c r="M46" s="5"/>
      <c r="N46" s="89"/>
    </row>
    <row r="47" spans="2:15" s="5" customFormat="1" ht="12.75" hidden="1">
      <c r="B47" s="134"/>
      <c r="C47" s="137" t="s">
        <v>12</v>
      </c>
      <c r="D47" s="4"/>
      <c r="E47" s="134"/>
      <c r="H47" s="157" t="s">
        <v>124</v>
      </c>
      <c r="I47" s="85">
        <v>3</v>
      </c>
      <c r="K47" t="s">
        <v>28</v>
      </c>
      <c r="N47" s="89"/>
      <c r="O47"/>
    </row>
    <row r="48" spans="2:15" s="5" customFormat="1" ht="12.75" hidden="1">
      <c r="B48" s="134"/>
      <c r="C48" s="19" t="s">
        <v>13</v>
      </c>
      <c r="D48" s="7">
        <f>D11</f>
        <v>0</v>
      </c>
      <c r="E48" s="134"/>
      <c r="H48" s="157" t="s">
        <v>125</v>
      </c>
      <c r="I48" s="85">
        <v>12</v>
      </c>
      <c r="K48" t="s">
        <v>29</v>
      </c>
      <c r="N48" s="89"/>
      <c r="O48"/>
    </row>
    <row r="49" spans="2:15" s="5" customFormat="1" ht="16.5" hidden="1">
      <c r="B49" s="134"/>
      <c r="C49" s="19" t="s">
        <v>14</v>
      </c>
      <c r="D49" s="7">
        <f aca="true" t="shared" si="0" ref="D49:D54">D12</f>
        <v>0</v>
      </c>
      <c r="E49" s="134"/>
      <c r="H49" s="157" t="s">
        <v>126</v>
      </c>
      <c r="I49" s="85">
        <v>4</v>
      </c>
      <c r="K49" s="95" t="s">
        <v>30</v>
      </c>
      <c r="N49" s="89"/>
      <c r="O49"/>
    </row>
    <row r="50" spans="2:15" s="5" customFormat="1" ht="12.75" hidden="1">
      <c r="B50" s="134"/>
      <c r="C50" s="19" t="s">
        <v>15</v>
      </c>
      <c r="D50" s="7">
        <f t="shared" si="0"/>
        <v>0</v>
      </c>
      <c r="E50" s="134"/>
      <c r="H50" s="157" t="s">
        <v>127</v>
      </c>
      <c r="I50" s="85">
        <v>5</v>
      </c>
      <c r="K50" t="s">
        <v>31</v>
      </c>
      <c r="N50" s="89"/>
      <c r="O50"/>
    </row>
    <row r="51" spans="2:15" s="5" customFormat="1" ht="12.75" hidden="1">
      <c r="B51" s="134"/>
      <c r="C51" s="19" t="s">
        <v>16</v>
      </c>
      <c r="D51" s="7">
        <f t="shared" si="0"/>
        <v>0</v>
      </c>
      <c r="E51" s="134"/>
      <c r="H51" s="157" t="s">
        <v>128</v>
      </c>
      <c r="I51" s="85">
        <v>6</v>
      </c>
      <c r="K51" t="s">
        <v>32</v>
      </c>
      <c r="N51" s="89"/>
      <c r="O51"/>
    </row>
    <row r="52" spans="2:15" s="5" customFormat="1" ht="12.75" hidden="1">
      <c r="B52" s="134"/>
      <c r="C52" s="19" t="s">
        <v>17</v>
      </c>
      <c r="D52" s="7">
        <f t="shared" si="0"/>
        <v>0</v>
      </c>
      <c r="E52" s="134"/>
      <c r="H52" s="157" t="s">
        <v>129</v>
      </c>
      <c r="I52" s="85">
        <v>7</v>
      </c>
      <c r="K52" t="s">
        <v>33</v>
      </c>
      <c r="N52" s="89"/>
      <c r="O52"/>
    </row>
    <row r="53" spans="2:15" s="5" customFormat="1" ht="12.75" hidden="1">
      <c r="B53" s="134"/>
      <c r="C53" s="19" t="s">
        <v>18</v>
      </c>
      <c r="D53" s="7">
        <f t="shared" si="0"/>
        <v>0</v>
      </c>
      <c r="E53" s="134"/>
      <c r="H53" s="157" t="s">
        <v>130</v>
      </c>
      <c r="I53" s="85">
        <v>8</v>
      </c>
      <c r="K53" t="s">
        <v>34</v>
      </c>
      <c r="N53" s="89"/>
      <c r="O53"/>
    </row>
    <row r="54" spans="2:15" s="5" customFormat="1" ht="12.75" hidden="1">
      <c r="B54" s="134"/>
      <c r="C54" s="19" t="s">
        <v>19</v>
      </c>
      <c r="D54" s="7">
        <f t="shared" si="0"/>
        <v>0</v>
      </c>
      <c r="E54" s="134"/>
      <c r="H54" s="157" t="s">
        <v>131</v>
      </c>
      <c r="I54" s="85">
        <v>9</v>
      </c>
      <c r="K54" t="s">
        <v>35</v>
      </c>
      <c r="N54" s="89"/>
      <c r="O54"/>
    </row>
    <row r="55" spans="2:15" s="5" customFormat="1" ht="12.75" hidden="1">
      <c r="B55" s="134"/>
      <c r="C55" s="4"/>
      <c r="D55" s="4"/>
      <c r="E55" s="134"/>
      <c r="H55" s="157" t="s">
        <v>132</v>
      </c>
      <c r="I55" s="85">
        <v>10</v>
      </c>
      <c r="K55" t="s">
        <v>36</v>
      </c>
      <c r="N55" s="89"/>
      <c r="O55"/>
    </row>
    <row r="56" spans="2:15" s="5" customFormat="1" ht="12.75" hidden="1">
      <c r="B56" s="134"/>
      <c r="C56" s="138" t="s">
        <v>20</v>
      </c>
      <c r="D56" s="18">
        <f>SUM(D48:D54)</f>
        <v>0</v>
      </c>
      <c r="E56" s="134"/>
      <c r="H56" s="157" t="s">
        <v>133</v>
      </c>
      <c r="I56" s="85">
        <v>11</v>
      </c>
      <c r="K56" t="s">
        <v>37</v>
      </c>
      <c r="N56" s="89"/>
      <c r="O56"/>
    </row>
    <row r="57" spans="2:15" s="5" customFormat="1" ht="12.75" hidden="1">
      <c r="B57" s="134"/>
      <c r="C57" s="20" t="s">
        <v>51</v>
      </c>
      <c r="D57" s="6" t="str">
        <f>D8</f>
        <v>I</v>
      </c>
      <c r="E57" s="134"/>
      <c r="F57" s="82">
        <f>VLOOKUP(D57,$H$46:$I$67,2)</f>
        <v>1</v>
      </c>
      <c r="H57" s="19" t="str">
        <f>"I"</f>
        <v>I</v>
      </c>
      <c r="I57" s="84">
        <v>1</v>
      </c>
      <c r="K57" t="s">
        <v>38</v>
      </c>
      <c r="N57" s="94"/>
      <c r="O57"/>
    </row>
    <row r="58" spans="2:15" s="5" customFormat="1" ht="12.75" hidden="1">
      <c r="B58" s="134"/>
      <c r="C58" s="138" t="s">
        <v>21</v>
      </c>
      <c r="D58" s="122">
        <f ca="1">IF(AND(ISNUMBER($D56),ISTEXT($D57)),$D56/INDIRECT("'barème RSA'!"&amp;"C"&amp;5+MATCH($D57,'Barème RSA'!$B$6:$B$27,0)),"")</f>
        <v>0</v>
      </c>
      <c r="E58" s="134"/>
      <c r="H58" s="19" t="s">
        <v>29</v>
      </c>
      <c r="I58" s="84">
        <v>2</v>
      </c>
      <c r="K58" t="s">
        <v>123</v>
      </c>
      <c r="N58" s="94"/>
      <c r="O58"/>
    </row>
    <row r="59" spans="2:15" s="5" customFormat="1" ht="12.75" hidden="1">
      <c r="B59" s="134"/>
      <c r="C59" s="136"/>
      <c r="D59" s="136"/>
      <c r="E59" s="134"/>
      <c r="H59" s="19" t="s">
        <v>38</v>
      </c>
      <c r="I59" s="85">
        <v>11</v>
      </c>
      <c r="K59" t="s">
        <v>124</v>
      </c>
      <c r="N59" s="94"/>
      <c r="O59"/>
    </row>
    <row r="60" spans="3:15" s="5" customFormat="1" ht="12.75" hidden="1">
      <c r="C60" s="4"/>
      <c r="D60" s="4"/>
      <c r="H60" s="19" t="s">
        <v>30</v>
      </c>
      <c r="I60" s="84">
        <v>3</v>
      </c>
      <c r="K60" t="s">
        <v>126</v>
      </c>
      <c r="N60" s="94"/>
      <c r="O60"/>
    </row>
    <row r="61" spans="3:15" s="5" customFormat="1" ht="13.5" hidden="1" thickBot="1">
      <c r="C61" s="137" t="s">
        <v>8</v>
      </c>
      <c r="D61" s="4"/>
      <c r="G61" s="8"/>
      <c r="H61" s="19" t="str">
        <f>"I+3"</f>
        <v>I+3</v>
      </c>
      <c r="I61" s="85">
        <v>4</v>
      </c>
      <c r="K61" t="s">
        <v>127</v>
      </c>
      <c r="N61" s="94"/>
      <c r="O61"/>
    </row>
    <row r="62" spans="3:15" s="8" customFormat="1" ht="13.5" hidden="1" thickBot="1">
      <c r="C62" s="22" t="s">
        <v>0</v>
      </c>
      <c r="D62" s="41">
        <f>D22</f>
        <v>0</v>
      </c>
      <c r="H62" s="19" t="s">
        <v>32</v>
      </c>
      <c r="I62" s="85">
        <v>5</v>
      </c>
      <c r="K62" t="s">
        <v>128</v>
      </c>
      <c r="L62" s="5"/>
      <c r="M62" s="5"/>
      <c r="N62" s="94"/>
      <c r="O62"/>
    </row>
    <row r="63" spans="3:15" s="8" customFormat="1" ht="13.5" hidden="1" thickBot="1">
      <c r="C63" s="21" t="s">
        <v>82</v>
      </c>
      <c r="D63" s="41">
        <f>D23</f>
        <v>0</v>
      </c>
      <c r="H63" s="19" t="s">
        <v>33</v>
      </c>
      <c r="I63" s="85">
        <v>6</v>
      </c>
      <c r="K63" t="s">
        <v>129</v>
      </c>
      <c r="L63" s="5"/>
      <c r="M63" s="5"/>
      <c r="N63" s="94"/>
      <c r="O63"/>
    </row>
    <row r="64" spans="3:15" s="8" customFormat="1" ht="12.75" hidden="1">
      <c r="C64" s="21" t="s">
        <v>1</v>
      </c>
      <c r="D64" s="41">
        <f>D24</f>
        <v>0</v>
      </c>
      <c r="H64" s="19" t="s">
        <v>34</v>
      </c>
      <c r="I64" s="85">
        <v>7</v>
      </c>
      <c r="K64" t="s">
        <v>130</v>
      </c>
      <c r="L64" s="5"/>
      <c r="M64" s="5"/>
      <c r="N64" s="94"/>
      <c r="O64"/>
    </row>
    <row r="65" spans="3:15" s="8" customFormat="1" ht="12.75" hidden="1">
      <c r="C65" s="9"/>
      <c r="D65" s="10"/>
      <c r="H65" s="19" t="s">
        <v>35</v>
      </c>
      <c r="I65" s="85">
        <v>8</v>
      </c>
      <c r="K65" t="s">
        <v>131</v>
      </c>
      <c r="L65" s="5"/>
      <c r="M65" s="5"/>
      <c r="N65" s="94"/>
      <c r="O65"/>
    </row>
    <row r="66" spans="3:15" s="8" customFormat="1" ht="12.75" hidden="1">
      <c r="C66" s="21" t="s">
        <v>2</v>
      </c>
      <c r="D66" s="42">
        <f>D25</f>
        <v>0</v>
      </c>
      <c r="H66" s="19" t="s">
        <v>36</v>
      </c>
      <c r="I66" s="85">
        <v>9</v>
      </c>
      <c r="K66" t="s">
        <v>132</v>
      </c>
      <c r="L66" s="5"/>
      <c r="M66" s="5"/>
      <c r="N66" s="94"/>
      <c r="O66"/>
    </row>
    <row r="67" spans="3:15" s="8" customFormat="1" ht="12.75" hidden="1">
      <c r="C67" s="9"/>
      <c r="D67" s="10"/>
      <c r="H67" s="19" t="s">
        <v>37</v>
      </c>
      <c r="I67" s="85">
        <v>10</v>
      </c>
      <c r="K67" t="s">
        <v>133</v>
      </c>
      <c r="L67" s="5"/>
      <c r="M67" s="5"/>
      <c r="N67" s="94"/>
      <c r="O67"/>
    </row>
    <row r="68" spans="3:13" s="8" customFormat="1" ht="12.75" hidden="1">
      <c r="C68" s="21" t="s">
        <v>3</v>
      </c>
      <c r="D68" s="42">
        <f>D56</f>
        <v>0</v>
      </c>
      <c r="K68" t="s">
        <v>125</v>
      </c>
      <c r="L68" s="5"/>
      <c r="M68" s="5"/>
    </row>
    <row r="69" spans="3:13" s="8" customFormat="1" ht="13.5" hidden="1" thickBot="1">
      <c r="C69" s="25"/>
      <c r="D69" s="26"/>
      <c r="G69" s="5"/>
      <c r="H69" s="5"/>
      <c r="K69" s="5"/>
      <c r="L69" s="5"/>
      <c r="M69" s="5"/>
    </row>
    <row r="70" spans="3:4" s="5" customFormat="1" ht="13.5" hidden="1" thickBot="1">
      <c r="C70" s="139" t="s">
        <v>4</v>
      </c>
      <c r="D70" s="141" t="e">
        <f>(D62+D63+D64-D66)/D68</f>
        <v>#DIV/0!</v>
      </c>
    </row>
    <row r="71" spans="3:4" s="5" customFormat="1" ht="13.5" hidden="1" thickBot="1">
      <c r="C71" s="140" t="s">
        <v>67</v>
      </c>
      <c r="D71" s="142" t="e">
        <f>(D62+D63+D83-D66)/D56</f>
        <v>#DIV/0!</v>
      </c>
    </row>
    <row r="72" spans="3:4" s="5" customFormat="1" ht="13.5" hidden="1" thickBot="1">
      <c r="C72" s="140" t="s">
        <v>73</v>
      </c>
      <c r="D72" s="77">
        <f>IF(LEFT(D57)="I",0.6,0.5)</f>
        <v>0.6</v>
      </c>
    </row>
    <row r="73" spans="3:11" s="5" customFormat="1" ht="12.75" hidden="1">
      <c r="C73" s="4"/>
      <c r="D73" s="4"/>
      <c r="G73" s="12"/>
      <c r="H73" s="97" t="s">
        <v>93</v>
      </c>
      <c r="I73" s="12"/>
      <c r="K73" s="96" t="s">
        <v>92</v>
      </c>
    </row>
    <row r="74" spans="3:11" s="12" customFormat="1" ht="13.5" hidden="1" thickBot="1">
      <c r="C74" s="123" t="s">
        <v>5</v>
      </c>
      <c r="D74" s="11"/>
      <c r="G74" s="5"/>
      <c r="H74" s="166" t="s">
        <v>94</v>
      </c>
      <c r="I74" s="167"/>
      <c r="J74" s="168"/>
      <c r="K74" s="119" t="str">
        <f>IF(LEN(D57)=1,"0",IF(LEN(D57)=4,RIGHT(D57,2),RIGHT(D57,1)))</f>
        <v>0</v>
      </c>
    </row>
    <row r="75" spans="3:11" s="5" customFormat="1" ht="12.75" hidden="1">
      <c r="C75" s="22" t="s">
        <v>3</v>
      </c>
      <c r="D75" s="124">
        <f>D56</f>
        <v>0</v>
      </c>
      <c r="H75" s="166" t="s">
        <v>95</v>
      </c>
      <c r="I75" s="167"/>
      <c r="J75" s="168"/>
      <c r="K75" s="93">
        <f>K74+L9</f>
        <v>0</v>
      </c>
    </row>
    <row r="76" spans="3:11" s="5" customFormat="1" ht="12.75" hidden="1">
      <c r="C76" s="23"/>
      <c r="D76" s="13"/>
      <c r="H76" s="166" t="s">
        <v>96</v>
      </c>
      <c r="I76" s="167"/>
      <c r="J76" s="168"/>
      <c r="K76" s="120" t="str">
        <f>LEFT(D57,1)</f>
        <v>I</v>
      </c>
    </row>
    <row r="77" spans="3:11" s="5" customFormat="1" ht="12.75" hidden="1">
      <c r="C77" s="21" t="s">
        <v>0</v>
      </c>
      <c r="D77" s="125">
        <f>D62</f>
        <v>0</v>
      </c>
      <c r="H77" s="166"/>
      <c r="I77" s="167"/>
      <c r="J77" s="167"/>
      <c r="K77" s="168"/>
    </row>
    <row r="78" spans="3:11" s="5" customFormat="1" ht="12.75" hidden="1">
      <c r="C78" s="21" t="s">
        <v>82</v>
      </c>
      <c r="D78" s="125">
        <f>D23</f>
        <v>0</v>
      </c>
      <c r="H78" s="166" t="s">
        <v>97</v>
      </c>
      <c r="I78" s="167"/>
      <c r="J78" s="168"/>
      <c r="K78" s="84">
        <f>IF(L9="","",CONCATENATE(K76,K73,K75))</f>
      </c>
    </row>
    <row r="79" spans="3:11" s="5" customFormat="1" ht="12.75" hidden="1">
      <c r="C79" s="21" t="s">
        <v>2</v>
      </c>
      <c r="D79" s="14">
        <f>D66</f>
        <v>0</v>
      </c>
      <c r="H79" s="166"/>
      <c r="I79" s="167"/>
      <c r="J79" s="167"/>
      <c r="K79" s="168"/>
    </row>
    <row r="80" spans="3:11" s="5" customFormat="1" ht="12.75" hidden="1">
      <c r="C80" s="2"/>
      <c r="D80" s="3"/>
      <c r="G80" s="81">
        <f>D75-D81-D83</f>
        <v>-192</v>
      </c>
      <c r="H80" s="166" t="s">
        <v>98</v>
      </c>
      <c r="I80" s="167"/>
      <c r="J80" s="168"/>
      <c r="K80" s="84" t="e">
        <f>(VLOOKUP(K78,'Barème Charges'!$A$10:$B$31,2))/(F57+L9)*F57</f>
        <v>#N/A</v>
      </c>
    </row>
    <row r="81" spans="3:11" s="5" customFormat="1" ht="12.75" hidden="1">
      <c r="C81" s="126" t="s">
        <v>6</v>
      </c>
      <c r="D81" s="127">
        <f>D77+D78-D79</f>
        <v>0</v>
      </c>
      <c r="H81" s="166"/>
      <c r="I81" s="167"/>
      <c r="J81" s="167"/>
      <c r="K81" s="168"/>
    </row>
    <row r="82" spans="3:11" s="5" customFormat="1" ht="12.75" hidden="1">
      <c r="C82" s="2"/>
      <c r="D82" s="3"/>
      <c r="H82" s="166" t="s">
        <v>99</v>
      </c>
      <c r="I82" s="167"/>
      <c r="J82" s="168"/>
      <c r="K82" s="121" t="e">
        <f>(D62+D63+K80-D66)/D56</f>
        <v>#N/A</v>
      </c>
    </row>
    <row r="83" spans="3:11" s="5" customFormat="1" ht="12.75" hidden="1">
      <c r="C83" s="21" t="s">
        <v>58</v>
      </c>
      <c r="D83" s="128">
        <f>VLOOKUP('CALCULETTE FSL'!D57,'Barème Charges'!A10:B31,2)</f>
        <v>192</v>
      </c>
      <c r="H83" s="172"/>
      <c r="I83" s="173"/>
      <c r="J83" s="173"/>
      <c r="K83" s="174"/>
    </row>
    <row r="84" spans="3:11" s="5" customFormat="1" ht="12.75" hidden="1">
      <c r="C84" s="21" t="s">
        <v>59</v>
      </c>
      <c r="D84" s="48"/>
      <c r="H84" s="166" t="s">
        <v>100</v>
      </c>
      <c r="I84" s="167"/>
      <c r="J84" s="168"/>
      <c r="K84" s="84" t="e">
        <f>(D75-D81-K80-D90)/30/D92</f>
        <v>#N/A</v>
      </c>
    </row>
    <row r="85" spans="3:4" s="5" customFormat="1" ht="12.75" hidden="1">
      <c r="C85" s="21" t="s">
        <v>52</v>
      </c>
      <c r="D85" s="48">
        <f>D30</f>
        <v>0</v>
      </c>
    </row>
    <row r="86" spans="3:4" s="5" customFormat="1" ht="12.75" hidden="1">
      <c r="C86" s="21" t="s">
        <v>53</v>
      </c>
      <c r="D86" s="48">
        <f>D31</f>
        <v>0</v>
      </c>
    </row>
    <row r="87" spans="3:8" s="5" customFormat="1" ht="12.75" hidden="1">
      <c r="C87" s="21" t="s">
        <v>54</v>
      </c>
      <c r="D87" s="48">
        <f>D32</f>
        <v>0</v>
      </c>
      <c r="H87" s="97" t="s">
        <v>110</v>
      </c>
    </row>
    <row r="88" spans="3:11" s="5" customFormat="1" ht="12.75" hidden="1">
      <c r="C88" s="21" t="s">
        <v>55</v>
      </c>
      <c r="D88" s="48">
        <f>D33</f>
        <v>0</v>
      </c>
      <c r="H88" s="169" t="s">
        <v>111</v>
      </c>
      <c r="I88" s="169"/>
      <c r="J88" s="169"/>
      <c r="K88" s="83" t="s">
        <v>120</v>
      </c>
    </row>
    <row r="89" spans="3:11" s="5" customFormat="1" ht="12.75" hidden="1">
      <c r="C89" s="21" t="s">
        <v>56</v>
      </c>
      <c r="D89" s="48">
        <f>D34</f>
        <v>0</v>
      </c>
      <c r="H89" s="170" t="s">
        <v>116</v>
      </c>
      <c r="I89" s="169" t="s">
        <v>117</v>
      </c>
      <c r="J89" s="169"/>
      <c r="K89" s="84" t="str">
        <f>IF(H7&lt;=1.1,"SUBVENTION TOTALE",IF(AND(H7&gt;1.1,H7&lt;=2),"REPARTITION PRÊT/SUB OU PRÊT TOTAL",IF(H7&gt;2,"")))</f>
        <v>SUBVENTION TOTALE</v>
      </c>
    </row>
    <row r="90" spans="3:11" s="5" customFormat="1" ht="12.75" hidden="1">
      <c r="C90" s="21" t="s">
        <v>57</v>
      </c>
      <c r="D90" s="14">
        <f>SUM(D84:D89)</f>
        <v>0</v>
      </c>
      <c r="H90" s="171"/>
      <c r="I90" s="169" t="s">
        <v>118</v>
      </c>
      <c r="J90" s="169"/>
      <c r="K90" s="84" t="str">
        <f>IF(H7&lt;=1.1,"SUBVENTION TOTALE",IF(AND(H7&gt;1.1,H7&lt;=2),"REPARTITION PLAN D'APUREMENT/SUB OU PLAN D'APUREMENT TOTAL",IF(H7&gt;2,"")))</f>
        <v>SUBVENTION TOTALE</v>
      </c>
    </row>
    <row r="91" spans="3:11" s="5" customFormat="1" ht="12.75" hidden="1">
      <c r="C91" s="24"/>
      <c r="D91" s="15"/>
      <c r="H91" s="169" t="s">
        <v>119</v>
      </c>
      <c r="I91" s="169"/>
      <c r="J91" s="169"/>
      <c r="K91" s="84" t="str">
        <f>IF(H7&lt;=1.1,"SUBVENTION TOTALE",IF(AND(H7&gt;1.1,H7&lt;=2),"REPARTITION PRÊT/SUB OU PRÊT TOTAL",IF(H7&gt;2,"")))</f>
        <v>SUBVENTION TOTALE</v>
      </c>
    </row>
    <row r="92" spans="3:11" s="5" customFormat="1" ht="12.75" hidden="1">
      <c r="C92" s="21" t="s">
        <v>7</v>
      </c>
      <c r="D92" s="129">
        <f>F57</f>
        <v>1</v>
      </c>
      <c r="H92" s="156" t="s">
        <v>121</v>
      </c>
      <c r="I92" s="156"/>
      <c r="J92" s="156"/>
      <c r="K92" s="84">
        <f>IF(L11&lt;=1.1,"SUBVENTION TOTALE",IF(AND(L11&gt;1.1,L11&lt;=2),"REPARTITION PRÊT/SUB OU PRÊT TOTAL",IF(L11&gt;2,"")))</f>
      </c>
    </row>
    <row r="93" spans="3:4" s="5" customFormat="1" ht="13.5" hidden="1" thickBot="1">
      <c r="C93" s="16"/>
      <c r="D93" s="17"/>
    </row>
    <row r="94" spans="3:9" s="5" customFormat="1" ht="13.5" hidden="1" thickBot="1">
      <c r="C94" s="130" t="s">
        <v>60</v>
      </c>
      <c r="D94" s="131">
        <f>(D75-D81-D83-D90)/30/D92</f>
        <v>-6.4</v>
      </c>
      <c r="E94" s="76" t="s">
        <v>9</v>
      </c>
      <c r="G94"/>
      <c r="H94"/>
      <c r="I94"/>
    </row>
    <row r="95" ht="12.75" hidden="1"/>
    <row r="96" spans="1:14" ht="12.75">
      <c r="A96" s="143"/>
      <c r="B96" s="143"/>
      <c r="C96" s="144"/>
      <c r="D96" s="144"/>
      <c r="E96" s="143"/>
      <c r="F96" s="143"/>
      <c r="G96" s="143"/>
      <c r="H96" s="143"/>
      <c r="I96" s="143"/>
      <c r="J96" s="143"/>
      <c r="K96" s="143"/>
      <c r="L96" s="143"/>
      <c r="M96" s="143"/>
      <c r="N96" s="143"/>
    </row>
    <row r="97" spans="1:14" ht="12.75">
      <c r="A97" s="143"/>
      <c r="B97" s="143"/>
      <c r="C97" s="161" t="s">
        <v>110</v>
      </c>
      <c r="D97" s="162"/>
      <c r="E97" s="162"/>
      <c r="F97" s="162"/>
      <c r="G97" s="162"/>
      <c r="H97" s="162"/>
      <c r="I97" s="162"/>
      <c r="J97" s="143"/>
      <c r="K97" s="143"/>
      <c r="L97" s="143"/>
      <c r="M97" s="143"/>
      <c r="N97" s="143"/>
    </row>
    <row r="98" spans="1:14" ht="12.75">
      <c r="A98" s="143"/>
      <c r="B98" s="143"/>
      <c r="C98" s="163"/>
      <c r="D98" s="163"/>
      <c r="E98" s="163"/>
      <c r="F98" s="163"/>
      <c r="G98" s="163"/>
      <c r="H98" s="163"/>
      <c r="I98" s="163"/>
      <c r="J98" s="143"/>
      <c r="K98" s="143"/>
      <c r="L98" s="143"/>
      <c r="M98" s="143"/>
      <c r="N98" s="143"/>
    </row>
    <row r="99" spans="1:14" ht="16.5" customHeight="1">
      <c r="A99" s="143"/>
      <c r="B99" s="143"/>
      <c r="C99" s="164" t="s">
        <v>111</v>
      </c>
      <c r="D99" s="165"/>
      <c r="E99" s="159"/>
      <c r="F99" s="160"/>
      <c r="G99" s="158">
        <f>IF(H20="OUI",K88,"")</f>
      </c>
      <c r="H99" s="159"/>
      <c r="I99" s="160"/>
      <c r="J99" s="143"/>
      <c r="K99" s="143"/>
      <c r="L99" s="143"/>
      <c r="M99" s="143"/>
      <c r="N99" s="143"/>
    </row>
    <row r="100" spans="1:14" ht="16.5" customHeight="1">
      <c r="A100" s="143"/>
      <c r="B100" s="143"/>
      <c r="C100" s="175" t="s">
        <v>112</v>
      </c>
      <c r="D100" s="164" t="s">
        <v>113</v>
      </c>
      <c r="E100" s="159"/>
      <c r="F100" s="160"/>
      <c r="G100" s="158">
        <f>IF(H17="oui",K89,"")</f>
      </c>
      <c r="H100" s="159"/>
      <c r="I100" s="160"/>
      <c r="J100" s="143"/>
      <c r="K100" s="143"/>
      <c r="L100" s="143"/>
      <c r="M100" s="143"/>
      <c r="N100" s="143"/>
    </row>
    <row r="101" spans="1:14" ht="16.5" customHeight="1">
      <c r="A101" s="143"/>
      <c r="B101" s="143"/>
      <c r="C101" s="175"/>
      <c r="D101" s="164" t="s">
        <v>114</v>
      </c>
      <c r="E101" s="159"/>
      <c r="F101" s="160"/>
      <c r="G101" s="158">
        <f>IF(H17="oui",K90,"")</f>
      </c>
      <c r="H101" s="159"/>
      <c r="I101" s="160"/>
      <c r="J101" s="143"/>
      <c r="K101" s="143"/>
      <c r="L101" s="143"/>
      <c r="M101" s="143"/>
      <c r="N101" s="143"/>
    </row>
    <row r="102" spans="1:14" ht="16.5" customHeight="1">
      <c r="A102" s="143"/>
      <c r="B102" s="143"/>
      <c r="C102" s="164" t="s">
        <v>115</v>
      </c>
      <c r="D102" s="165"/>
      <c r="E102" s="159"/>
      <c r="F102" s="160"/>
      <c r="G102" s="158">
        <f>IF(H17="oui",K91,"")</f>
      </c>
      <c r="H102" s="159"/>
      <c r="I102" s="160"/>
      <c r="J102" s="143"/>
      <c r="K102" s="143"/>
      <c r="L102" s="143"/>
      <c r="M102" s="143"/>
      <c r="N102" s="143"/>
    </row>
    <row r="103" spans="1:14" ht="16.5" customHeight="1">
      <c r="A103" s="143"/>
      <c r="B103" s="143"/>
      <c r="C103" s="164" t="s">
        <v>121</v>
      </c>
      <c r="D103" s="165"/>
      <c r="E103" s="159"/>
      <c r="F103" s="160"/>
      <c r="G103" s="158">
        <f>IF(L20="oui",K92,"")</f>
      </c>
      <c r="H103" s="159"/>
      <c r="I103" s="160"/>
      <c r="J103" s="143"/>
      <c r="K103" s="143"/>
      <c r="L103" s="143"/>
      <c r="M103" s="143"/>
      <c r="N103" s="143"/>
    </row>
    <row r="104" spans="1:14" ht="12.75">
      <c r="A104" s="143"/>
      <c r="B104" s="143"/>
      <c r="C104" s="155"/>
      <c r="D104" s="155"/>
      <c r="E104" s="143"/>
      <c r="F104" s="143"/>
      <c r="G104" s="143"/>
      <c r="H104" s="143"/>
      <c r="I104" s="143"/>
      <c r="J104" s="143"/>
      <c r="K104" s="143"/>
      <c r="L104" s="143"/>
      <c r="M104" s="143"/>
      <c r="N104" s="143"/>
    </row>
    <row r="113" ht="12.75"/>
    <row r="114" ht="12.75"/>
    <row r="115" ht="12.75"/>
    <row r="117" ht="12.75"/>
    <row r="118" ht="12.75"/>
    <row r="119" ht="12.75"/>
    <row r="120" ht="12.75"/>
    <row r="121" ht="12.75"/>
    <row r="122" ht="12.75"/>
    <row r="123" ht="12.75"/>
    <row r="124" ht="12.75"/>
    <row r="125" ht="12.75"/>
    <row r="126" ht="12.75"/>
  </sheetData>
  <sheetProtection password="CC28" sheet="1" objects="1" scenarios="1" selectLockedCells="1"/>
  <mergeCells count="36">
    <mergeCell ref="H77:K77"/>
    <mergeCell ref="H79:K79"/>
    <mergeCell ref="C1:G1"/>
    <mergeCell ref="H17:H18"/>
    <mergeCell ref="H20:H21"/>
    <mergeCell ref="G29:J31"/>
    <mergeCell ref="G26:J27"/>
    <mergeCell ref="H76:J76"/>
    <mergeCell ref="C103:F103"/>
    <mergeCell ref="C100:C101"/>
    <mergeCell ref="L20:L21"/>
    <mergeCell ref="N45:P45"/>
    <mergeCell ref="H74:J74"/>
    <mergeCell ref="H75:J75"/>
    <mergeCell ref="G33:J35"/>
    <mergeCell ref="H78:J78"/>
    <mergeCell ref="H80:J80"/>
    <mergeCell ref="H82:J82"/>
    <mergeCell ref="H81:K81"/>
    <mergeCell ref="H88:J88"/>
    <mergeCell ref="I89:J89"/>
    <mergeCell ref="I90:J90"/>
    <mergeCell ref="H91:J91"/>
    <mergeCell ref="H89:H90"/>
    <mergeCell ref="H83:K83"/>
    <mergeCell ref="H84:J84"/>
    <mergeCell ref="G99:I99"/>
    <mergeCell ref="G100:I100"/>
    <mergeCell ref="G101:I101"/>
    <mergeCell ref="G102:I102"/>
    <mergeCell ref="G103:I103"/>
    <mergeCell ref="C97:I98"/>
    <mergeCell ref="C99:F99"/>
    <mergeCell ref="D100:F100"/>
    <mergeCell ref="D101:F101"/>
    <mergeCell ref="C102:F102"/>
  </mergeCells>
  <conditionalFormatting sqref="L20:L21">
    <cfRule type="cellIs" priority="6" dxfId="0" operator="equal">
      <formula>"NON"</formula>
    </cfRule>
    <cfRule type="cellIs" priority="7" dxfId="1" operator="equal">
      <formula>"OUI"</formula>
    </cfRule>
  </conditionalFormatting>
  <conditionalFormatting sqref="H17:H18 H20:H21">
    <cfRule type="cellIs" priority="4" dxfId="1" operator="equal">
      <formula>"OUI"</formula>
    </cfRule>
    <cfRule type="cellIs" priority="5" dxfId="0" operator="equal">
      <formula>"NON"</formula>
    </cfRule>
  </conditionalFormatting>
  <dataValidations count="2">
    <dataValidation type="list" allowBlank="1" showInputMessage="1" showErrorMessage="1" sqref="D8">
      <formula1>$K$47:$K$68</formula1>
    </dataValidation>
    <dataValidation type="whole" allowBlank="1" showInputMessage="1" showErrorMessage="1" sqref="L9">
      <formula1>1</formula1>
      <formula2>20</formula2>
    </dataValidation>
  </dataValidations>
  <printOptions/>
  <pageMargins left="0.2362204724409449" right="0.3937007874015748" top="0.984251968503937" bottom="0.984251968503937" header="0.5118110236220472" footer="0.5118110236220472"/>
  <pageSetup fitToHeight="1" fitToWidth="1" horizontalDpi="600" verticalDpi="600" orientation="landscape" paperSize="9" scale="76" r:id="rId4"/>
  <headerFooter alignWithMargins="0">
    <oddHeader>&amp;CSimulation non contractuelle basée sur les éléments renseignés et éligibilité estimée sur les situations les plus courantes. Elle ne peut en aucun cas engager la Métropole Europèenne de Lille sur les aides qu'il est susceptible d'accorder.</oddHeader>
  </headerFooter>
  <drawing r:id="rId3"/>
  <legacyDrawing r:id="rId2"/>
</worksheet>
</file>

<file path=xl/worksheets/sheet2.xml><?xml version="1.0" encoding="utf-8"?>
<worksheet xmlns="http://schemas.openxmlformats.org/spreadsheetml/2006/main" xmlns:r="http://schemas.openxmlformats.org/officeDocument/2006/relationships">
  <dimension ref="A2:G28"/>
  <sheetViews>
    <sheetView zoomScalePageLayoutView="0" workbookViewId="0" topLeftCell="A1">
      <selection activeCell="C8" sqref="C8"/>
    </sheetView>
  </sheetViews>
  <sheetFormatPr defaultColWidth="11.421875" defaultRowHeight="12.75"/>
  <cols>
    <col min="3" max="3" width="10.140625" style="0" bestFit="1" customWidth="1"/>
    <col min="4" max="4" width="11.7109375" style="0" bestFit="1" customWidth="1"/>
    <col min="5" max="5" width="12.140625" style="0" bestFit="1" customWidth="1"/>
    <col min="6" max="6" width="12.57421875" style="0" bestFit="1" customWidth="1"/>
    <col min="7" max="7" width="12.140625" style="0" bestFit="1" customWidth="1"/>
  </cols>
  <sheetData>
    <row r="2" ht="18">
      <c r="A2" s="86" t="s">
        <v>72</v>
      </c>
    </row>
    <row r="4" ht="13.5" thickBot="1"/>
    <row r="5" spans="1:7" ht="23.25" thickBot="1">
      <c r="A5" s="189" t="s">
        <v>22</v>
      </c>
      <c r="B5" s="190"/>
      <c r="C5" s="27" t="s">
        <v>122</v>
      </c>
      <c r="D5" s="28" t="s">
        <v>23</v>
      </c>
      <c r="E5" s="29" t="s">
        <v>24</v>
      </c>
      <c r="F5" s="29" t="s">
        <v>25</v>
      </c>
      <c r="G5" s="30" t="s">
        <v>26</v>
      </c>
    </row>
    <row r="6" spans="1:7" ht="12.75">
      <c r="A6" s="191" t="s">
        <v>27</v>
      </c>
      <c r="B6" s="31" t="s">
        <v>28</v>
      </c>
      <c r="C6" s="32">
        <f>'CALCULETTE FSL'!D6</f>
        <v>550.93</v>
      </c>
      <c r="D6" s="33">
        <f aca="true" t="shared" si="0" ref="D6:D28">C6*1.1</f>
        <v>606.023</v>
      </c>
      <c r="E6" s="34">
        <f aca="true" t="shared" si="1" ref="E6:E28">C6*1.3</f>
        <v>716.209</v>
      </c>
      <c r="F6" s="34">
        <f aca="true" t="shared" si="2" ref="F6:F28">C6*1.5</f>
        <v>826.395</v>
      </c>
      <c r="G6" s="33">
        <f aca="true" t="shared" si="3" ref="G6:G28">C6*2</f>
        <v>1101.86</v>
      </c>
    </row>
    <row r="7" spans="1:7" ht="12.75">
      <c r="A7" s="192"/>
      <c r="B7" s="35" t="s">
        <v>29</v>
      </c>
      <c r="C7" s="36">
        <f>C6*1.5</f>
        <v>826.395</v>
      </c>
      <c r="D7" s="36">
        <f t="shared" si="0"/>
        <v>909.0345000000001</v>
      </c>
      <c r="E7" s="37">
        <f t="shared" si="1"/>
        <v>1074.3135</v>
      </c>
      <c r="F7" s="37">
        <f t="shared" si="2"/>
        <v>1239.5925</v>
      </c>
      <c r="G7" s="36">
        <f t="shared" si="3"/>
        <v>1652.79</v>
      </c>
    </row>
    <row r="8" spans="1:7" ht="12.75">
      <c r="A8" s="192"/>
      <c r="B8" s="35" t="s">
        <v>30</v>
      </c>
      <c r="C8" s="36">
        <f>C7+(0.3*C6)</f>
        <v>991.674</v>
      </c>
      <c r="D8" s="36">
        <f t="shared" si="0"/>
        <v>1090.8414</v>
      </c>
      <c r="E8" s="37">
        <f t="shared" si="1"/>
        <v>1289.1762</v>
      </c>
      <c r="F8" s="37">
        <f t="shared" si="2"/>
        <v>1487.511</v>
      </c>
      <c r="G8" s="36">
        <f t="shared" si="3"/>
        <v>1983.348</v>
      </c>
    </row>
    <row r="9" spans="1:7" ht="12.75">
      <c r="A9" s="192"/>
      <c r="B9" s="35" t="s">
        <v>31</v>
      </c>
      <c r="C9" s="36">
        <f aca="true" t="shared" si="4" ref="C9:C16">C8+$C$28</f>
        <v>1212.046</v>
      </c>
      <c r="D9" s="36">
        <f t="shared" si="0"/>
        <v>1333.2506</v>
      </c>
      <c r="E9" s="37">
        <f t="shared" si="1"/>
        <v>1575.6598000000001</v>
      </c>
      <c r="F9" s="37">
        <f t="shared" si="2"/>
        <v>1818.069</v>
      </c>
      <c r="G9" s="36">
        <f t="shared" si="3"/>
        <v>2424.092</v>
      </c>
    </row>
    <row r="10" spans="1:7" ht="12.75">
      <c r="A10" s="192"/>
      <c r="B10" s="35" t="s">
        <v>32</v>
      </c>
      <c r="C10" s="36">
        <f t="shared" si="4"/>
        <v>1432.4180000000001</v>
      </c>
      <c r="D10" s="36">
        <f t="shared" si="0"/>
        <v>1575.6598000000004</v>
      </c>
      <c r="E10" s="37">
        <f t="shared" si="1"/>
        <v>1862.1434000000002</v>
      </c>
      <c r="F10" s="37">
        <f t="shared" si="2"/>
        <v>2148.6270000000004</v>
      </c>
      <c r="G10" s="36">
        <f t="shared" si="3"/>
        <v>2864.8360000000002</v>
      </c>
    </row>
    <row r="11" spans="1:7" ht="12.75">
      <c r="A11" s="192"/>
      <c r="B11" s="35" t="s">
        <v>33</v>
      </c>
      <c r="C11" s="36">
        <f t="shared" si="4"/>
        <v>1652.7900000000002</v>
      </c>
      <c r="D11" s="36">
        <f t="shared" si="0"/>
        <v>1818.0690000000004</v>
      </c>
      <c r="E11" s="37">
        <f t="shared" si="1"/>
        <v>2148.6270000000004</v>
      </c>
      <c r="F11" s="37">
        <f t="shared" si="2"/>
        <v>2479.1850000000004</v>
      </c>
      <c r="G11" s="36">
        <f t="shared" si="3"/>
        <v>3305.5800000000004</v>
      </c>
    </row>
    <row r="12" spans="1:7" ht="12.75">
      <c r="A12" s="192"/>
      <c r="B12" s="35" t="s">
        <v>34</v>
      </c>
      <c r="C12" s="36">
        <f t="shared" si="4"/>
        <v>1873.1620000000003</v>
      </c>
      <c r="D12" s="36">
        <f t="shared" si="0"/>
        <v>2060.4782000000005</v>
      </c>
      <c r="E12" s="37">
        <f t="shared" si="1"/>
        <v>2435.1106000000004</v>
      </c>
      <c r="F12" s="37">
        <f t="shared" si="2"/>
        <v>2809.7430000000004</v>
      </c>
      <c r="G12" s="36">
        <f t="shared" si="3"/>
        <v>3746.3240000000005</v>
      </c>
    </row>
    <row r="13" spans="1:7" ht="12.75">
      <c r="A13" s="192"/>
      <c r="B13" s="35" t="s">
        <v>35</v>
      </c>
      <c r="C13" s="36">
        <f t="shared" si="4"/>
        <v>2093.534</v>
      </c>
      <c r="D13" s="36">
        <f t="shared" si="0"/>
        <v>2302.8874000000005</v>
      </c>
      <c r="E13" s="37">
        <f t="shared" si="1"/>
        <v>2721.5942000000005</v>
      </c>
      <c r="F13" s="37">
        <f t="shared" si="2"/>
        <v>3140.3010000000004</v>
      </c>
      <c r="G13" s="36">
        <f t="shared" si="3"/>
        <v>4187.068</v>
      </c>
    </row>
    <row r="14" spans="1:7" ht="12.75">
      <c r="A14" s="192"/>
      <c r="B14" s="35" t="s">
        <v>36</v>
      </c>
      <c r="C14" s="36">
        <f t="shared" si="4"/>
        <v>2313.906</v>
      </c>
      <c r="D14" s="36">
        <f t="shared" si="0"/>
        <v>2545.2966</v>
      </c>
      <c r="E14" s="37">
        <f t="shared" si="1"/>
        <v>3008.0778</v>
      </c>
      <c r="F14" s="37">
        <f t="shared" si="2"/>
        <v>3470.859</v>
      </c>
      <c r="G14" s="36">
        <f t="shared" si="3"/>
        <v>4627.812</v>
      </c>
    </row>
    <row r="15" spans="1:7" ht="12.75">
      <c r="A15" s="192"/>
      <c r="B15" s="35" t="s">
        <v>37</v>
      </c>
      <c r="C15" s="36">
        <f t="shared" si="4"/>
        <v>2534.278</v>
      </c>
      <c r="D15" s="36">
        <f t="shared" si="0"/>
        <v>2787.7058</v>
      </c>
      <c r="E15" s="37">
        <f t="shared" si="1"/>
        <v>3294.5614</v>
      </c>
      <c r="F15" s="37">
        <f t="shared" si="2"/>
        <v>3801.4169999999995</v>
      </c>
      <c r="G15" s="36">
        <f t="shared" si="3"/>
        <v>5068.556</v>
      </c>
    </row>
    <row r="16" spans="1:7" ht="12.75">
      <c r="A16" s="192"/>
      <c r="B16" s="35" t="s">
        <v>38</v>
      </c>
      <c r="C16" s="36">
        <f t="shared" si="4"/>
        <v>2754.6499999999996</v>
      </c>
      <c r="D16" s="36">
        <f t="shared" si="0"/>
        <v>3030.115</v>
      </c>
      <c r="E16" s="37">
        <f t="shared" si="1"/>
        <v>3581.0449999999996</v>
      </c>
      <c r="F16" s="37">
        <f t="shared" si="2"/>
        <v>4131.974999999999</v>
      </c>
      <c r="G16" s="36">
        <f t="shared" si="3"/>
        <v>5509.299999999999</v>
      </c>
    </row>
    <row r="17" spans="1:7" ht="12.75">
      <c r="A17" s="192"/>
      <c r="B17" s="35" t="s">
        <v>123</v>
      </c>
      <c r="C17" s="36">
        <f>C6*1.5</f>
        <v>826.395</v>
      </c>
      <c r="D17" s="36">
        <f t="shared" si="0"/>
        <v>909.0345000000001</v>
      </c>
      <c r="E17" s="37">
        <f t="shared" si="1"/>
        <v>1074.3135</v>
      </c>
      <c r="F17" s="37">
        <f t="shared" si="2"/>
        <v>1239.5925</v>
      </c>
      <c r="G17" s="36">
        <f t="shared" si="3"/>
        <v>1652.79</v>
      </c>
    </row>
    <row r="18" spans="1:7" ht="12.75">
      <c r="A18" s="192"/>
      <c r="B18" s="35" t="s">
        <v>124</v>
      </c>
      <c r="C18" s="36">
        <f>C17+(0.3*C6)</f>
        <v>991.674</v>
      </c>
      <c r="D18" s="36">
        <f t="shared" si="0"/>
        <v>1090.8414</v>
      </c>
      <c r="E18" s="37">
        <f t="shared" si="1"/>
        <v>1289.1762</v>
      </c>
      <c r="F18" s="37">
        <f t="shared" si="2"/>
        <v>1487.511</v>
      </c>
      <c r="G18" s="36">
        <f t="shared" si="3"/>
        <v>1983.348</v>
      </c>
    </row>
    <row r="19" spans="1:7" ht="12.75">
      <c r="A19" s="192"/>
      <c r="B19" s="35" t="s">
        <v>126</v>
      </c>
      <c r="C19" s="36">
        <f>C18+(0.3*C6)</f>
        <v>1156.953</v>
      </c>
      <c r="D19" s="36">
        <f t="shared" si="0"/>
        <v>1272.6483</v>
      </c>
      <c r="E19" s="37">
        <f t="shared" si="1"/>
        <v>1504.0389</v>
      </c>
      <c r="F19" s="37">
        <f t="shared" si="2"/>
        <v>1735.4295</v>
      </c>
      <c r="G19" s="36">
        <f t="shared" si="3"/>
        <v>2313.906</v>
      </c>
    </row>
    <row r="20" spans="1:7" ht="12.75">
      <c r="A20" s="192"/>
      <c r="B20" s="35" t="s">
        <v>127</v>
      </c>
      <c r="C20" s="36">
        <f aca="true" t="shared" si="5" ref="C20:C27">C19+$C$28</f>
        <v>1377.325</v>
      </c>
      <c r="D20" s="36">
        <f t="shared" si="0"/>
        <v>1515.0575000000001</v>
      </c>
      <c r="E20" s="37">
        <f t="shared" si="1"/>
        <v>1790.5225</v>
      </c>
      <c r="F20" s="37">
        <f t="shared" si="2"/>
        <v>2065.9875</v>
      </c>
      <c r="G20" s="36">
        <f t="shared" si="3"/>
        <v>2754.65</v>
      </c>
    </row>
    <row r="21" spans="1:7" ht="12.75">
      <c r="A21" s="192"/>
      <c r="B21" s="35" t="s">
        <v>128</v>
      </c>
      <c r="C21" s="36">
        <f t="shared" si="5"/>
        <v>1597.6970000000001</v>
      </c>
      <c r="D21" s="36">
        <f t="shared" si="0"/>
        <v>1757.4667000000002</v>
      </c>
      <c r="E21" s="37">
        <f t="shared" si="1"/>
        <v>2077.0061</v>
      </c>
      <c r="F21" s="37">
        <f t="shared" si="2"/>
        <v>2396.5455</v>
      </c>
      <c r="G21" s="36">
        <f t="shared" si="3"/>
        <v>3195.3940000000002</v>
      </c>
    </row>
    <row r="22" spans="1:7" ht="12.75">
      <c r="A22" s="192"/>
      <c r="B22" s="35" t="s">
        <v>129</v>
      </c>
      <c r="C22" s="36">
        <f t="shared" si="5"/>
        <v>1818.0690000000002</v>
      </c>
      <c r="D22" s="36">
        <f t="shared" si="0"/>
        <v>1999.8759000000005</v>
      </c>
      <c r="E22" s="37">
        <f t="shared" si="1"/>
        <v>2363.4897000000005</v>
      </c>
      <c r="F22" s="37">
        <f t="shared" si="2"/>
        <v>2727.1035</v>
      </c>
      <c r="G22" s="36">
        <f t="shared" si="3"/>
        <v>3636.1380000000004</v>
      </c>
    </row>
    <row r="23" spans="1:7" ht="12.75">
      <c r="A23" s="192"/>
      <c r="B23" s="35" t="s">
        <v>130</v>
      </c>
      <c r="C23" s="36">
        <f t="shared" si="5"/>
        <v>2038.4410000000003</v>
      </c>
      <c r="D23" s="36">
        <f t="shared" si="0"/>
        <v>2242.2851000000005</v>
      </c>
      <c r="E23" s="37">
        <f t="shared" si="1"/>
        <v>2649.9733000000006</v>
      </c>
      <c r="F23" s="37">
        <f t="shared" si="2"/>
        <v>3057.6615</v>
      </c>
      <c r="G23" s="36">
        <f t="shared" si="3"/>
        <v>4076.8820000000005</v>
      </c>
    </row>
    <row r="24" spans="1:7" ht="12.75">
      <c r="A24" s="192"/>
      <c r="B24" s="35" t="s">
        <v>131</v>
      </c>
      <c r="C24" s="36">
        <f t="shared" si="5"/>
        <v>2258.813</v>
      </c>
      <c r="D24" s="36">
        <f t="shared" si="0"/>
        <v>2484.6943</v>
      </c>
      <c r="E24" s="37">
        <f t="shared" si="1"/>
        <v>2936.4569</v>
      </c>
      <c r="F24" s="37">
        <f t="shared" si="2"/>
        <v>3388.2195</v>
      </c>
      <c r="G24" s="36">
        <f t="shared" si="3"/>
        <v>4517.626</v>
      </c>
    </row>
    <row r="25" spans="1:7" ht="12.75">
      <c r="A25" s="192"/>
      <c r="B25" s="35" t="s">
        <v>132</v>
      </c>
      <c r="C25" s="36">
        <f t="shared" si="5"/>
        <v>2479.185</v>
      </c>
      <c r="D25" s="36">
        <f t="shared" si="0"/>
        <v>2727.1035</v>
      </c>
      <c r="E25" s="37">
        <f t="shared" si="1"/>
        <v>3222.9405</v>
      </c>
      <c r="F25" s="37">
        <f t="shared" si="2"/>
        <v>3718.7775</v>
      </c>
      <c r="G25" s="36">
        <f t="shared" si="3"/>
        <v>4958.37</v>
      </c>
    </row>
    <row r="26" spans="1:7" ht="12.75">
      <c r="A26" s="192"/>
      <c r="B26" s="35" t="s">
        <v>133</v>
      </c>
      <c r="C26" s="36">
        <f t="shared" si="5"/>
        <v>2699.557</v>
      </c>
      <c r="D26" s="36">
        <f t="shared" si="0"/>
        <v>2969.5127</v>
      </c>
      <c r="E26" s="37">
        <f t="shared" si="1"/>
        <v>3509.4240999999997</v>
      </c>
      <c r="F26" s="37">
        <f t="shared" si="2"/>
        <v>4049.3354999999997</v>
      </c>
      <c r="G26" s="36">
        <f t="shared" si="3"/>
        <v>5399.114</v>
      </c>
    </row>
    <row r="27" spans="1:7" ht="12.75">
      <c r="A27" s="192"/>
      <c r="B27" s="35" t="s">
        <v>125</v>
      </c>
      <c r="C27" s="36">
        <f t="shared" si="5"/>
        <v>2919.9289999999996</v>
      </c>
      <c r="D27" s="36">
        <f t="shared" si="0"/>
        <v>3211.9219</v>
      </c>
      <c r="E27" s="37">
        <f t="shared" si="1"/>
        <v>3795.9076999999997</v>
      </c>
      <c r="F27" s="37">
        <f t="shared" si="2"/>
        <v>4379.893499999999</v>
      </c>
      <c r="G27" s="36">
        <f t="shared" si="3"/>
        <v>5839.857999999999</v>
      </c>
    </row>
    <row r="28" spans="1:7" ht="45.75" thickBot="1">
      <c r="A28" s="193"/>
      <c r="B28" s="38" t="s">
        <v>134</v>
      </c>
      <c r="C28" s="39">
        <f>C6*0.4</f>
        <v>220.37199999999999</v>
      </c>
      <c r="D28" s="39">
        <f t="shared" si="0"/>
        <v>242.4092</v>
      </c>
      <c r="E28" s="40">
        <f t="shared" si="1"/>
        <v>286.48359999999997</v>
      </c>
      <c r="F28" s="40">
        <f t="shared" si="2"/>
        <v>330.558</v>
      </c>
      <c r="G28" s="39">
        <f t="shared" si="3"/>
        <v>440.74399999999997</v>
      </c>
    </row>
  </sheetData>
  <sheetProtection selectLockedCells="1" selectUnlockedCells="1"/>
  <mergeCells count="2">
    <mergeCell ref="A5:B5"/>
    <mergeCell ref="A6:A28"/>
  </mergeCells>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4:U34"/>
  <sheetViews>
    <sheetView zoomScalePageLayoutView="0" workbookViewId="0" topLeftCell="A1">
      <selection activeCell="B10" sqref="B10"/>
    </sheetView>
  </sheetViews>
  <sheetFormatPr defaultColWidth="11.421875" defaultRowHeight="12.75"/>
  <cols>
    <col min="1" max="1" width="21.140625" style="0" customWidth="1"/>
    <col min="2" max="9" width="17.421875" style="0" customWidth="1"/>
  </cols>
  <sheetData>
    <row r="4" ht="18">
      <c r="A4" s="86" t="s">
        <v>109</v>
      </c>
    </row>
    <row r="5" ht="18">
      <c r="A5" s="86" t="s">
        <v>84</v>
      </c>
    </row>
    <row r="7" ht="13.5" thickBot="1"/>
    <row r="8" spans="1:21" ht="45.75" thickBot="1">
      <c r="A8" s="43" t="s">
        <v>39</v>
      </c>
      <c r="B8" s="43" t="s">
        <v>45</v>
      </c>
      <c r="C8" s="196" t="s">
        <v>40</v>
      </c>
      <c r="D8" s="194" t="s">
        <v>41</v>
      </c>
      <c r="E8" s="194" t="s">
        <v>10</v>
      </c>
      <c r="F8" s="194" t="s">
        <v>11</v>
      </c>
      <c r="G8" s="194" t="s">
        <v>42</v>
      </c>
      <c r="H8" s="194" t="s">
        <v>43</v>
      </c>
      <c r="I8" s="196" t="s">
        <v>44</v>
      </c>
      <c r="U8" s="78"/>
    </row>
    <row r="9" spans="1:21" ht="45.75" thickBot="1">
      <c r="A9" s="43" t="s">
        <v>39</v>
      </c>
      <c r="B9" s="43" t="s">
        <v>45</v>
      </c>
      <c r="C9" s="197"/>
      <c r="D9" s="195"/>
      <c r="E9" s="195"/>
      <c r="F9" s="195"/>
      <c r="G9" s="195"/>
      <c r="H9" s="195"/>
      <c r="I9" s="197"/>
      <c r="U9" s="78"/>
    </row>
    <row r="10" spans="1:21" ht="15" thickTop="1">
      <c r="A10" s="44" t="s">
        <v>123</v>
      </c>
      <c r="B10" s="44">
        <v>218</v>
      </c>
      <c r="C10" s="44">
        <v>44</v>
      </c>
      <c r="D10" s="44">
        <v>26</v>
      </c>
      <c r="E10" s="44">
        <v>40</v>
      </c>
      <c r="F10" s="44">
        <v>36</v>
      </c>
      <c r="G10" s="44">
        <v>46</v>
      </c>
      <c r="H10" s="44">
        <v>15</v>
      </c>
      <c r="I10" s="44">
        <v>13</v>
      </c>
      <c r="U10" s="78"/>
    </row>
    <row r="11" spans="1:21" ht="14.25">
      <c r="A11" s="44" t="s">
        <v>124</v>
      </c>
      <c r="B11" s="44">
        <v>248</v>
      </c>
      <c r="C11" s="44">
        <v>48</v>
      </c>
      <c r="D11" s="44">
        <v>39</v>
      </c>
      <c r="E11" s="44">
        <v>44</v>
      </c>
      <c r="F11" s="44">
        <v>43</v>
      </c>
      <c r="G11" s="44">
        <v>50</v>
      </c>
      <c r="H11" s="44">
        <v>15</v>
      </c>
      <c r="I11" s="44">
        <v>13</v>
      </c>
      <c r="U11" s="78"/>
    </row>
    <row r="12" spans="1:21" ht="14.25">
      <c r="A12" s="44" t="s">
        <v>125</v>
      </c>
      <c r="B12" s="44">
        <v>600</v>
      </c>
      <c r="C12" s="44">
        <v>93</v>
      </c>
      <c r="D12" s="44">
        <v>147</v>
      </c>
      <c r="E12" s="44">
        <v>105</v>
      </c>
      <c r="F12" s="44">
        <v>146</v>
      </c>
      <c r="G12" s="44">
        <v>75</v>
      </c>
      <c r="H12" s="44">
        <v>15</v>
      </c>
      <c r="I12" s="44">
        <v>26</v>
      </c>
      <c r="U12" s="78"/>
    </row>
    <row r="13" spans="1:21" ht="14.25">
      <c r="A13" s="44" t="s">
        <v>126</v>
      </c>
      <c r="B13" s="44">
        <v>291</v>
      </c>
      <c r="C13" s="44">
        <v>53</v>
      </c>
      <c r="D13" s="44">
        <v>49</v>
      </c>
      <c r="E13" s="44">
        <v>51</v>
      </c>
      <c r="F13" s="44">
        <v>54</v>
      </c>
      <c r="G13" s="44">
        <v>53</v>
      </c>
      <c r="H13" s="44">
        <v>15</v>
      </c>
      <c r="I13" s="44">
        <v>17</v>
      </c>
      <c r="U13" s="78"/>
    </row>
    <row r="14" spans="1:21" ht="14.25">
      <c r="A14" s="44" t="s">
        <v>127</v>
      </c>
      <c r="B14" s="44">
        <v>333</v>
      </c>
      <c r="C14" s="44">
        <v>59</v>
      </c>
      <c r="D14" s="44">
        <v>63</v>
      </c>
      <c r="E14" s="44">
        <v>57</v>
      </c>
      <c r="F14" s="44">
        <v>66</v>
      </c>
      <c r="G14" s="44">
        <v>56</v>
      </c>
      <c r="H14" s="44">
        <v>15</v>
      </c>
      <c r="I14" s="44">
        <v>21</v>
      </c>
      <c r="U14" s="78"/>
    </row>
    <row r="15" spans="1:21" ht="14.25">
      <c r="A15" s="44" t="s">
        <v>128</v>
      </c>
      <c r="B15" s="44">
        <v>371</v>
      </c>
      <c r="C15" s="44">
        <v>63</v>
      </c>
      <c r="D15" s="44">
        <v>75</v>
      </c>
      <c r="E15" s="44">
        <v>64</v>
      </c>
      <c r="F15" s="44">
        <v>77</v>
      </c>
      <c r="G15" s="44">
        <v>58</v>
      </c>
      <c r="H15" s="44">
        <v>15</v>
      </c>
      <c r="I15" s="44">
        <v>21</v>
      </c>
      <c r="U15" s="78"/>
    </row>
    <row r="16" spans="1:21" ht="14.25">
      <c r="A16" s="44" t="s">
        <v>129</v>
      </c>
      <c r="B16" s="44">
        <v>411</v>
      </c>
      <c r="C16" s="44">
        <v>68</v>
      </c>
      <c r="D16" s="44">
        <v>85</v>
      </c>
      <c r="E16" s="44">
        <v>71</v>
      </c>
      <c r="F16" s="44">
        <v>59</v>
      </c>
      <c r="G16" s="44">
        <v>61</v>
      </c>
      <c r="H16" s="44">
        <v>15</v>
      </c>
      <c r="I16" s="44">
        <v>26</v>
      </c>
      <c r="U16" s="78"/>
    </row>
    <row r="17" spans="1:21" ht="14.25">
      <c r="A17" s="44" t="s">
        <v>130</v>
      </c>
      <c r="B17" s="44">
        <v>450</v>
      </c>
      <c r="C17" s="44">
        <v>73</v>
      </c>
      <c r="D17" s="44">
        <v>98</v>
      </c>
      <c r="E17" s="44">
        <v>78</v>
      </c>
      <c r="F17" s="44">
        <v>100</v>
      </c>
      <c r="G17" s="44">
        <v>64</v>
      </c>
      <c r="H17" s="44">
        <v>15</v>
      </c>
      <c r="I17" s="44">
        <v>26</v>
      </c>
      <c r="U17" s="78"/>
    </row>
    <row r="18" spans="1:21" ht="14.25">
      <c r="A18" s="44" t="s">
        <v>131</v>
      </c>
      <c r="B18" s="44">
        <v>488</v>
      </c>
      <c r="C18" s="44">
        <v>78</v>
      </c>
      <c r="D18" s="44">
        <v>112</v>
      </c>
      <c r="E18" s="44">
        <v>85</v>
      </c>
      <c r="F18" s="44">
        <v>112</v>
      </c>
      <c r="G18" s="44">
        <v>67</v>
      </c>
      <c r="H18" s="44">
        <v>15</v>
      </c>
      <c r="I18" s="44">
        <v>26</v>
      </c>
      <c r="U18" s="78"/>
    </row>
    <row r="19" spans="1:21" ht="14.25">
      <c r="A19" s="44" t="s">
        <v>132</v>
      </c>
      <c r="B19" s="44">
        <v>524</v>
      </c>
      <c r="C19" s="44">
        <v>83</v>
      </c>
      <c r="D19" s="44">
        <v>122</v>
      </c>
      <c r="E19" s="44">
        <v>91</v>
      </c>
      <c r="F19" s="44">
        <v>123</v>
      </c>
      <c r="G19" s="44">
        <v>70</v>
      </c>
      <c r="H19" s="44">
        <v>15</v>
      </c>
      <c r="I19" s="44">
        <v>26</v>
      </c>
      <c r="U19" s="78"/>
    </row>
    <row r="20" spans="1:21" ht="14.25">
      <c r="A20" s="44" t="s">
        <v>133</v>
      </c>
      <c r="B20" s="44">
        <v>563</v>
      </c>
      <c r="C20" s="44">
        <v>88</v>
      </c>
      <c r="D20" s="44">
        <v>137</v>
      </c>
      <c r="E20" s="44">
        <v>98</v>
      </c>
      <c r="F20" s="44">
        <v>135</v>
      </c>
      <c r="G20" s="44">
        <v>72</v>
      </c>
      <c r="H20" s="44">
        <v>15</v>
      </c>
      <c r="I20" s="44">
        <v>26</v>
      </c>
      <c r="U20" s="78"/>
    </row>
    <row r="21" spans="1:21" ht="14.25">
      <c r="A21" s="44" t="s">
        <v>28</v>
      </c>
      <c r="B21" s="44">
        <v>192</v>
      </c>
      <c r="C21" s="44">
        <v>44</v>
      </c>
      <c r="D21" s="44">
        <v>16</v>
      </c>
      <c r="E21" s="44">
        <v>31</v>
      </c>
      <c r="F21" s="44">
        <v>32</v>
      </c>
      <c r="G21" s="44">
        <v>42</v>
      </c>
      <c r="H21" s="44">
        <v>15</v>
      </c>
      <c r="I21" s="44">
        <v>13</v>
      </c>
      <c r="U21" s="78"/>
    </row>
    <row r="22" spans="1:21" ht="14.25">
      <c r="A22" s="44" t="s">
        <v>29</v>
      </c>
      <c r="B22" s="44">
        <v>222</v>
      </c>
      <c r="C22" s="44">
        <v>48</v>
      </c>
      <c r="D22" s="44">
        <v>26</v>
      </c>
      <c r="E22" s="44">
        <v>40</v>
      </c>
      <c r="F22" s="44">
        <v>36</v>
      </c>
      <c r="G22" s="44">
        <v>46</v>
      </c>
      <c r="H22" s="44">
        <v>15</v>
      </c>
      <c r="I22" s="44">
        <v>13</v>
      </c>
      <c r="U22" s="78"/>
    </row>
    <row r="23" spans="1:21" ht="14.25">
      <c r="A23" s="44" t="s">
        <v>38</v>
      </c>
      <c r="B23" s="44">
        <v>568</v>
      </c>
      <c r="C23" s="44">
        <v>93</v>
      </c>
      <c r="D23" s="44">
        <v>134</v>
      </c>
      <c r="E23" s="44">
        <v>98</v>
      </c>
      <c r="F23" s="44">
        <v>135</v>
      </c>
      <c r="G23" s="44">
        <v>72</v>
      </c>
      <c r="H23" s="44">
        <v>15</v>
      </c>
      <c r="I23" s="44">
        <v>26</v>
      </c>
      <c r="U23" s="78"/>
    </row>
    <row r="24" spans="1:21" ht="14.25">
      <c r="A24" s="44" t="s">
        <v>30</v>
      </c>
      <c r="B24" s="44">
        <v>258</v>
      </c>
      <c r="C24" s="44">
        <v>53</v>
      </c>
      <c r="D24" s="44">
        <v>39</v>
      </c>
      <c r="E24" s="44">
        <v>44</v>
      </c>
      <c r="F24" s="44">
        <v>43</v>
      </c>
      <c r="G24" s="44">
        <v>50</v>
      </c>
      <c r="H24" s="44">
        <v>15</v>
      </c>
      <c r="I24" s="44">
        <v>17</v>
      </c>
      <c r="U24" s="78"/>
    </row>
    <row r="25" spans="1:21" ht="14.25">
      <c r="A25" s="44" t="s">
        <v>31</v>
      </c>
      <c r="B25" s="44">
        <v>300</v>
      </c>
      <c r="C25" s="44">
        <v>59</v>
      </c>
      <c r="D25" s="44">
        <v>49</v>
      </c>
      <c r="E25" s="44">
        <v>51</v>
      </c>
      <c r="F25" s="44">
        <v>54</v>
      </c>
      <c r="G25" s="44">
        <v>53</v>
      </c>
      <c r="H25" s="44">
        <v>15</v>
      </c>
      <c r="I25" s="44">
        <v>21</v>
      </c>
      <c r="U25" s="78"/>
    </row>
    <row r="26" spans="1:21" ht="14.25">
      <c r="A26" s="44" t="s">
        <v>32</v>
      </c>
      <c r="B26" s="44">
        <v>338</v>
      </c>
      <c r="C26" s="44">
        <v>63</v>
      </c>
      <c r="D26" s="44">
        <v>63</v>
      </c>
      <c r="E26" s="44">
        <v>57</v>
      </c>
      <c r="F26" s="44">
        <v>66</v>
      </c>
      <c r="G26" s="44">
        <v>56</v>
      </c>
      <c r="H26" s="44">
        <v>15</v>
      </c>
      <c r="I26" s="44">
        <v>21</v>
      </c>
      <c r="U26" s="78"/>
    </row>
    <row r="27" spans="1:21" ht="14.25">
      <c r="A27" s="44" t="s">
        <v>33</v>
      </c>
      <c r="B27" s="44">
        <v>381</v>
      </c>
      <c r="C27" s="44">
        <v>68</v>
      </c>
      <c r="D27" s="44">
        <v>75</v>
      </c>
      <c r="E27" s="44">
        <v>64</v>
      </c>
      <c r="F27" s="44">
        <v>77</v>
      </c>
      <c r="G27" s="44">
        <v>58</v>
      </c>
      <c r="H27" s="44">
        <v>15</v>
      </c>
      <c r="I27" s="44">
        <v>26</v>
      </c>
      <c r="U27" s="78"/>
    </row>
    <row r="28" spans="1:21" ht="14.25">
      <c r="A28" s="44" t="s">
        <v>34</v>
      </c>
      <c r="B28" s="44">
        <v>416</v>
      </c>
      <c r="C28" s="44">
        <v>73</v>
      </c>
      <c r="D28" s="44">
        <v>85</v>
      </c>
      <c r="E28" s="44">
        <v>71</v>
      </c>
      <c r="F28" s="44">
        <v>89</v>
      </c>
      <c r="G28" s="44">
        <v>61</v>
      </c>
      <c r="H28" s="44">
        <v>15</v>
      </c>
      <c r="I28" s="44">
        <v>26</v>
      </c>
      <c r="U28" s="78"/>
    </row>
    <row r="29" spans="1:21" ht="14.25">
      <c r="A29" s="44" t="s">
        <v>35</v>
      </c>
      <c r="B29" s="44">
        <v>455</v>
      </c>
      <c r="C29" s="44">
        <v>78</v>
      </c>
      <c r="D29" s="44">
        <v>98</v>
      </c>
      <c r="E29" s="44">
        <v>78</v>
      </c>
      <c r="F29" s="44">
        <v>100</v>
      </c>
      <c r="G29" s="44">
        <v>64</v>
      </c>
      <c r="H29" s="44">
        <v>15</v>
      </c>
      <c r="I29" s="44">
        <v>26</v>
      </c>
      <c r="U29" s="78"/>
    </row>
    <row r="30" spans="1:21" ht="14.25">
      <c r="A30" s="44" t="s">
        <v>36</v>
      </c>
      <c r="B30" s="44">
        <v>493</v>
      </c>
      <c r="C30" s="44">
        <v>83</v>
      </c>
      <c r="D30" s="44">
        <v>112</v>
      </c>
      <c r="E30" s="44">
        <v>85</v>
      </c>
      <c r="F30" s="44">
        <v>112</v>
      </c>
      <c r="G30" s="44">
        <v>67</v>
      </c>
      <c r="H30" s="44">
        <v>15</v>
      </c>
      <c r="I30" s="44">
        <v>26</v>
      </c>
      <c r="U30" s="78"/>
    </row>
    <row r="31" spans="1:21" ht="14.25">
      <c r="A31" s="44" t="s">
        <v>37</v>
      </c>
      <c r="B31" s="44">
        <v>529</v>
      </c>
      <c r="C31" s="44">
        <v>88</v>
      </c>
      <c r="D31" s="44">
        <v>122</v>
      </c>
      <c r="E31" s="44">
        <v>91</v>
      </c>
      <c r="F31" s="44">
        <v>123</v>
      </c>
      <c r="G31" s="44">
        <v>70</v>
      </c>
      <c r="H31" s="44">
        <v>15</v>
      </c>
      <c r="I31" s="44">
        <v>26</v>
      </c>
      <c r="U31" s="78"/>
    </row>
    <row r="32" spans="1:21" ht="15" thickBot="1">
      <c r="A32" s="45"/>
      <c r="B32" s="46">
        <v>568</v>
      </c>
      <c r="C32" s="46" t="s">
        <v>46</v>
      </c>
      <c r="D32" s="47" t="s">
        <v>47</v>
      </c>
      <c r="E32" s="47" t="s">
        <v>48</v>
      </c>
      <c r="F32" s="47" t="s">
        <v>49</v>
      </c>
      <c r="G32" s="47" t="s">
        <v>50</v>
      </c>
      <c r="H32" s="45"/>
      <c r="I32" s="45"/>
      <c r="U32" s="78"/>
    </row>
    <row r="33" ht="12.75">
      <c r="U33" s="78"/>
    </row>
    <row r="34" ht="12.75">
      <c r="U34" s="78"/>
    </row>
  </sheetData>
  <sheetProtection/>
  <mergeCells count="7">
    <mergeCell ref="G8:G9"/>
    <mergeCell ref="H8:H9"/>
    <mergeCell ref="I8:I9"/>
    <mergeCell ref="C8:C9"/>
    <mergeCell ref="D8:D9"/>
    <mergeCell ref="E8:E9"/>
    <mergeCell ref="F8:F9"/>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SAILLY Marie</dc:creator>
  <cp:keywords/>
  <dc:description/>
  <cp:lastModifiedBy>LIEKENS Delphine</cp:lastModifiedBy>
  <cp:lastPrinted>2014-03-28T14:11:50Z</cp:lastPrinted>
  <dcterms:created xsi:type="dcterms:W3CDTF">2014-03-14T10:52:20Z</dcterms:created>
  <dcterms:modified xsi:type="dcterms:W3CDTF">2018-09-06T12:26:11Z</dcterms:modified>
  <cp:category/>
  <cp:version/>
  <cp:contentType/>
  <cp:contentStatus/>
</cp:coreProperties>
</file>